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120" yWindow="45" windowWidth="18975" windowHeight="11760" activeTab="1"/>
  </bookViews>
  <sheets>
    <sheet name="Propr_Poligoni" sheetId="14" r:id="rId1"/>
    <sheet name="Nocciolo_centrale_inerzia" sheetId="16" r:id="rId2"/>
  </sheets>
  <functionGroups builtInGroupCount="17"/>
  <definedNames>
    <definedName name="Alfa_rot">Propr_Poligoni!$R$11</definedName>
    <definedName name="AssePQ">#REF!</definedName>
    <definedName name="Assevar">#REF!</definedName>
    <definedName name="Caratt_Centrali">Propr_Poligoni!$J$37:$N$37</definedName>
    <definedName name="Caratt_G">Propr_Poligoni!$F$37:$I$37</definedName>
    <definedName name="Caratt_XY">Propr_Poligoni!$F$33:$N$33</definedName>
    <definedName name="Cerchio_0">#REF!</definedName>
    <definedName name="cerchio_1">#REF!</definedName>
    <definedName name="Cerchio_10">#REF!</definedName>
    <definedName name="Cerchio_2">#REF!</definedName>
    <definedName name="Cerchio_3">#REF!</definedName>
    <definedName name="Cerchio_min">#REF!</definedName>
    <definedName name="CIcerchio">#REF!</definedName>
    <definedName name="Colonna_convexHull">#REF!</definedName>
    <definedName name="CovexNPunti">#REF!</definedName>
    <definedName name="DatiCerchio">#REF!</definedName>
    <definedName name="Delta_x">Propr_Poligoni!$P$6</definedName>
    <definedName name="Delta_y">Propr_Poligoni!$Q$6</definedName>
    <definedName name="fase">#REF!</definedName>
    <definedName name="GEOClock" localSheetId="0">Propr_Poligoni!$H$3</definedName>
    <definedName name="GEOnPunti" localSheetId="0">Propr_Poligoni!$D$2</definedName>
    <definedName name="GEOPoly" localSheetId="0">OFFSET(Propr_Poligoni!$C$4,0,0,Propr_Poligoni!GEOnPunti,2)</definedName>
    <definedName name="GeoPolyPuntiX">OFFSET(Propr_Poligoni!$C$4,0,0,Propr_Poligoni!GEOnPunti,1)</definedName>
    <definedName name="GeoPolyPuntiY">OFFSET(Propr_Poligoni!$C$4,0,1,Propr_Poligoni!GEOnPunti,1)</definedName>
    <definedName name="INcerchio">#REF!</definedName>
    <definedName name="inizio">#REF!</definedName>
    <definedName name="Interno_esterno">#REF!</definedName>
    <definedName name="INvett1">#REF!</definedName>
    <definedName name="INvett2">#REF!</definedName>
    <definedName name="INvett3">#REF!</definedName>
    <definedName name="INvTria">#REF!</definedName>
    <definedName name="Massa">Propr_Poligoni!$K$3</definedName>
    <definedName name="NNO">#REF!</definedName>
    <definedName name="Noc_Alfa_rot" localSheetId="1">Nocciolo_centrale_inerzia!$V$11</definedName>
    <definedName name="Noc_Caratt_Centrali" localSheetId="1">Nocciolo_centrale_inerzia!$N$39:$R$39</definedName>
    <definedName name="Noc_Caratt_G" localSheetId="1">Nocciolo_centrale_inerzia!$J$39:$M$39</definedName>
    <definedName name="Noc_Caratt_XY" localSheetId="1">Nocciolo_centrale_inerzia!$J$35:$R$35</definedName>
    <definedName name="Noc_Clock" localSheetId="1">Nocciolo_centrale_inerzia!$L$3</definedName>
    <definedName name="Noc_Delta_x" localSheetId="1">Nocciolo_centrale_inerzia!$T$6</definedName>
    <definedName name="Noc_Delta_y" localSheetId="1">Nocciolo_centrale_inerzia!$U$6</definedName>
    <definedName name="Noc_Massa" localSheetId="1">Nocciolo_centrale_inerzia!$O$3</definedName>
    <definedName name="Noc_nPunti" localSheetId="1">Nocciolo_centrale_inerzia!$D$2</definedName>
    <definedName name="Noc_P1_mirror" localSheetId="1">Nocciolo_centrale_inerzia!$U$26:$V$26</definedName>
    <definedName name="Noc_P2_mirror" localSheetId="1">Nocciolo_centrale_inerzia!$U$27:$V$27</definedName>
    <definedName name="Noc_Poly" localSheetId="1">OFFSET(Nocciolo_centrale_inerzia!$C$4,0,0,Nocciolo_centrale_inerzia!Noc_nPunti,2)</definedName>
    <definedName name="Noc_X_K" localSheetId="1">Nocciolo_centrale_inerzia!$T$17</definedName>
    <definedName name="Noc_X_rot" localSheetId="1">Nocciolo_centrale_inerzia!$T$11</definedName>
    <definedName name="Noc_Y_K" localSheetId="1">Nocciolo_centrale_inerzia!$U$17</definedName>
    <definedName name="Noc_Y_rot" localSheetId="1">Nocciolo_centrale_inerzia!$U$11</definedName>
    <definedName name="Npunti">#REF!</definedName>
    <definedName name="NPunti_nocciolo">Nocciolo_centrale_inerzia!$H$2</definedName>
    <definedName name="NPunti_Shangay">#REF!</definedName>
    <definedName name="P_interior">#REF!</definedName>
    <definedName name="P1_mirror">Propr_Poligoni!$Q$26:$R$26</definedName>
    <definedName name="P2_mirror">Propr_Poligoni!$Q$27:$R$27</definedName>
    <definedName name="PDuplicati">OFFSET(#REF!,0,0,#REF!,2)</definedName>
    <definedName name="Pix">#REF!</definedName>
    <definedName name="Piy">#REF!</definedName>
    <definedName name="PNODuplCance">OFFSET(#REF!,0,0,200,2)</definedName>
    <definedName name="PNODuplicati">OFFSET(#REF!,0,0,#REF!+1,2)</definedName>
    <definedName name="PoArea">#REF!</definedName>
    <definedName name="POClock">#REF!</definedName>
    <definedName name="POFLAG">#REF!</definedName>
    <definedName name="Point_A">#REF!</definedName>
    <definedName name="Point_B">#REF!</definedName>
    <definedName name="Point_i">#REF!</definedName>
    <definedName name="Point_P">#REF!</definedName>
    <definedName name="Point_P1">#REF!</definedName>
    <definedName name="Point_P2">#REF!</definedName>
    <definedName name="Point_Q">#REF!</definedName>
    <definedName name="Poly_Nocciolo">OFFSET(Nocciolo_centrale_inerzia!$F$4,0,0,NPunti_nocciolo+1,3)</definedName>
    <definedName name="Poly_NOccioloC">OFFSET(Nocciolo_centrale_inerzia!$F$4,0,0,100,3)</definedName>
    <definedName name="POnPunti">#REF!</definedName>
    <definedName name="POOFF">#REF!</definedName>
    <definedName name="POOfNpunti">#REF!</definedName>
    <definedName name="POPoly">OFFSET(#REF!,0,0,POnPunti,2)</definedName>
    <definedName name="POPolyOffset0">OFFSET(#REF!,0,0,120,2)</definedName>
    <definedName name="POPolyOffsettato">OFFSET(#REF!,0,0,POOfNpunti+1,2)</definedName>
    <definedName name="PP_1">#REF!</definedName>
    <definedName name="PP_2">#REF!</definedName>
    <definedName name="PP_3">#REF!</definedName>
    <definedName name="PP_4">#REF!</definedName>
    <definedName name="Punto_A">#REF!</definedName>
    <definedName name="Punto_B">#REF!</definedName>
    <definedName name="Punto_C">#REF!</definedName>
    <definedName name="Punto_I">#REF!</definedName>
    <definedName name="Punto_II">#REF!</definedName>
    <definedName name="Punto_P">#REF!</definedName>
    <definedName name="Punto_Q">#REF!</definedName>
    <definedName name="Punto_R">#REF!</definedName>
    <definedName name="Segmento1">#REF!</definedName>
    <definedName name="Segmento2">#REF!</definedName>
    <definedName name="SumANgle">#REF!</definedName>
    <definedName name="Tab_ConvexHull">OFFSET(#REF!,0,0,CovexNPunti,2)</definedName>
    <definedName name="Tab_copia">OFFSET(#REF!,0,0,[0]!Npunti,2)</definedName>
    <definedName name="Tab_copia0">OFFSET(#REF!,0,0,2000,2)</definedName>
    <definedName name="Tab_Punti_Shangay">OFFSET(#REF!,0,0,#REF!,2)</definedName>
    <definedName name="Tab_punti0">OFFSET(#REF!,0,0,2000,2)</definedName>
    <definedName name="Tab_puntiCH">OFFSET(#REF!,0,0,[0]!Npunti,2)</definedName>
    <definedName name="Tab_Segmenti">OFFSET(#REF!,0,0,#REF!,4)</definedName>
    <definedName name="Tab_verticiPoligono">OFFSET(#REF!,0,0,#REF!,2)</definedName>
    <definedName name="Tab_x">OFFSET(#REF!,0,0,[0]!Npunti,1)</definedName>
    <definedName name="Tab_y">OFFSET(#REF!,0,1,[0]!Npunti,1)</definedName>
    <definedName name="TabCasuale">#REF!</definedName>
    <definedName name="TabConvexHull0">OFFSET(#REF!,0,0,1000,2)</definedName>
    <definedName name="tabPunti_Canc">OFFSET(#REF!,0,0,[0]!Npunti,3)</definedName>
    <definedName name="Tempo">#REF!</definedName>
    <definedName name="Test_convex">#REF!</definedName>
    <definedName name="Tests_Clock">#REF!</definedName>
    <definedName name="TipoSemplice">#REF!</definedName>
    <definedName name="X_K">Propr_Poligoni!$P$17</definedName>
    <definedName name="X_max">#REF!</definedName>
    <definedName name="X_min">#REF!</definedName>
    <definedName name="X_rot">Propr_Poligoni!$P$11</definedName>
    <definedName name="Y_K">Propr_Poligoni!$Q$17</definedName>
    <definedName name="Y_max">#REF!</definedName>
    <definedName name="Y_min">#REF!</definedName>
    <definedName name="Y_rot">Propr_Poligoni!$Q$11</definedName>
  </definedNames>
  <calcPr calcId="144525"/>
</workbook>
</file>

<file path=xl/calcChain.xml><?xml version="1.0" encoding="utf-8"?>
<calcChain xmlns="http://schemas.openxmlformats.org/spreadsheetml/2006/main">
  <c r="U6" i="16" l="1"/>
  <c r="D2" i="16"/>
  <c r="AV3" i="16"/>
  <c r="D18" i="16"/>
  <c r="C18" i="16"/>
  <c r="D44" i="14"/>
  <c r="C44" i="14"/>
  <c r="AK5" i="16"/>
  <c r="AK6" i="16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" i="16"/>
  <c r="AC3" i="14" l="1"/>
  <c r="AW3" i="16"/>
  <c r="AB3" i="14"/>
  <c r="AA3" i="14"/>
  <c r="AX3" i="16"/>
  <c r="U11" i="16"/>
  <c r="T11" i="16"/>
  <c r="BH12" i="16"/>
  <c r="BE12" i="16"/>
  <c r="BH11" i="16"/>
  <c r="BE11" i="16"/>
  <c r="BA3" i="16"/>
  <c r="AZ3" i="16"/>
  <c r="AY3" i="16"/>
  <c r="AM12" i="14"/>
  <c r="AM11" i="14"/>
  <c r="AJ12" i="14"/>
  <c r="AF3" i="14"/>
  <c r="AE3" i="14"/>
  <c r="AD3" i="14"/>
  <c r="AB7" i="14" s="1"/>
  <c r="AW42" i="16" l="1"/>
  <c r="AX42" i="16" s="1"/>
  <c r="AW41" i="16"/>
  <c r="AX41" i="16" s="1"/>
  <c r="AW40" i="16"/>
  <c r="AX40" i="16" s="1"/>
  <c r="AW39" i="16"/>
  <c r="AX39" i="16" s="1"/>
  <c r="AW38" i="16"/>
  <c r="AX38" i="16" s="1"/>
  <c r="AW37" i="16"/>
  <c r="AX37" i="16" s="1"/>
  <c r="AW36" i="16"/>
  <c r="AX36" i="16" s="1"/>
  <c r="AW35" i="16"/>
  <c r="AX35" i="16" s="1"/>
  <c r="AW34" i="16"/>
  <c r="AX34" i="16" s="1"/>
  <c r="AW33" i="16"/>
  <c r="AX33" i="16" s="1"/>
  <c r="AW32" i="16"/>
  <c r="AX32" i="16" s="1"/>
  <c r="AW31" i="16"/>
  <c r="AX31" i="16" s="1"/>
  <c r="AW30" i="16"/>
  <c r="AX30" i="16" s="1"/>
  <c r="AW29" i="16"/>
  <c r="AX29" i="16" s="1"/>
  <c r="AW28" i="16"/>
  <c r="AX28" i="16" s="1"/>
  <c r="AW27" i="16"/>
  <c r="AX27" i="16" s="1"/>
  <c r="AW26" i="16"/>
  <c r="AX26" i="16" s="1"/>
  <c r="AW25" i="16"/>
  <c r="AX25" i="16" s="1"/>
  <c r="AW24" i="16"/>
  <c r="AX24" i="16" s="1"/>
  <c r="AW23" i="16"/>
  <c r="AX23" i="16" s="1"/>
  <c r="AW22" i="16"/>
  <c r="AX22" i="16" s="1"/>
  <c r="AW21" i="16"/>
  <c r="AX21" i="16" s="1"/>
  <c r="AW20" i="16"/>
  <c r="AX20" i="16" s="1"/>
  <c r="AW19" i="16"/>
  <c r="AX19" i="16" s="1"/>
  <c r="AW18" i="16"/>
  <c r="AX18" i="16" s="1"/>
  <c r="AW17" i="16"/>
  <c r="AX17" i="16" s="1"/>
  <c r="AW16" i="16"/>
  <c r="AX16" i="16" s="1"/>
  <c r="AW15" i="16"/>
  <c r="AX15" i="16" s="1"/>
  <c r="AW14" i="16"/>
  <c r="AX14" i="16" s="1"/>
  <c r="AW13" i="16"/>
  <c r="AX13" i="16" s="1"/>
  <c r="AW12" i="16"/>
  <c r="AX12" i="16" s="1"/>
  <c r="AW11" i="16"/>
  <c r="AX11" i="16" s="1"/>
  <c r="AW10" i="16"/>
  <c r="AX10" i="16" s="1"/>
  <c r="AW9" i="16"/>
  <c r="AX9" i="16" s="1"/>
  <c r="AW8" i="16"/>
  <c r="AX8" i="16" s="1"/>
  <c r="BG7" i="16"/>
  <c r="BE7" i="16"/>
  <c r="BH7" i="16"/>
  <c r="BF7" i="16"/>
  <c r="AW6" i="16"/>
  <c r="AX6" i="16" s="1"/>
  <c r="BE6" i="16"/>
  <c r="BF6" i="16"/>
  <c r="BG6" i="16"/>
  <c r="BH6" i="16"/>
  <c r="AW7" i="16"/>
  <c r="AX7" i="16" s="1"/>
  <c r="AY7" i="16"/>
  <c r="AD7" i="14"/>
  <c r="AJ11" i="14"/>
  <c r="AB6" i="14"/>
  <c r="AB42" i="14"/>
  <c r="AB41" i="14"/>
  <c r="AB40" i="14"/>
  <c r="AB39" i="14"/>
  <c r="AC39" i="14" s="1"/>
  <c r="AB38" i="14"/>
  <c r="AC38" i="14" s="1"/>
  <c r="AB37" i="14"/>
  <c r="AC37" i="14" s="1"/>
  <c r="AB36" i="14"/>
  <c r="AB35" i="14"/>
  <c r="AB34" i="14"/>
  <c r="AB33" i="14"/>
  <c r="AB32" i="14"/>
  <c r="AC32" i="14" s="1"/>
  <c r="AB31" i="14"/>
  <c r="AC31" i="14" s="1"/>
  <c r="AB30" i="14"/>
  <c r="AD30" i="14" s="1"/>
  <c r="AB29" i="14"/>
  <c r="AD29" i="14" s="1"/>
  <c r="AB28" i="14"/>
  <c r="AB27" i="14"/>
  <c r="AC27" i="14" s="1"/>
  <c r="AB26" i="14"/>
  <c r="AB25" i="14"/>
  <c r="AB24" i="14"/>
  <c r="AB23" i="14"/>
  <c r="AC23" i="14" s="1"/>
  <c r="AB22" i="14"/>
  <c r="AC22" i="14" s="1"/>
  <c r="AB21" i="14"/>
  <c r="AD21" i="14" s="1"/>
  <c r="AB20" i="14"/>
  <c r="AB19" i="14"/>
  <c r="AC19" i="14" s="1"/>
  <c r="AB18" i="14"/>
  <c r="AB17" i="14"/>
  <c r="AB16" i="14"/>
  <c r="AC16" i="14" s="1"/>
  <c r="AB15" i="14"/>
  <c r="AC15" i="14" s="1"/>
  <c r="AB14" i="14"/>
  <c r="AC14" i="14" s="1"/>
  <c r="AB13" i="14"/>
  <c r="AC13" i="14" s="1"/>
  <c r="AB12" i="14"/>
  <c r="AB11" i="14"/>
  <c r="AC11" i="14" s="1"/>
  <c r="AB10" i="14"/>
  <c r="AB9" i="14"/>
  <c r="AB8" i="14"/>
  <c r="AC8" i="14" s="1"/>
  <c r="AL7" i="14"/>
  <c r="AM7" i="14"/>
  <c r="AK6" i="14"/>
  <c r="AK7" i="14"/>
  <c r="AM6" i="14"/>
  <c r="AJ6" i="14"/>
  <c r="AJ7" i="14"/>
  <c r="AL6" i="14"/>
  <c r="AC40" i="14"/>
  <c r="AC36" i="14"/>
  <c r="AC28" i="14"/>
  <c r="AC42" i="14"/>
  <c r="AC34" i="14"/>
  <c r="AC26" i="14"/>
  <c r="AC6" i="14"/>
  <c r="AC41" i="14"/>
  <c r="AC35" i="14"/>
  <c r="AC33" i="14"/>
  <c r="AC25" i="14"/>
  <c r="AC21" i="14"/>
  <c r="AC17" i="14"/>
  <c r="AC9" i="14"/>
  <c r="AC7" i="14"/>
  <c r="AC24" i="14"/>
  <c r="AC20" i="14"/>
  <c r="AC18" i="14"/>
  <c r="AC12" i="14"/>
  <c r="AC10" i="14"/>
  <c r="AD42" i="14"/>
  <c r="AD40" i="14"/>
  <c r="AD38" i="14"/>
  <c r="AD36" i="14"/>
  <c r="AD34" i="14"/>
  <c r="AD28" i="14"/>
  <c r="AD26" i="14"/>
  <c r="AD24" i="14"/>
  <c r="AD22" i="14"/>
  <c r="AD20" i="14"/>
  <c r="AD18" i="14"/>
  <c r="AD12" i="14"/>
  <c r="AD10" i="14"/>
  <c r="AD8" i="14"/>
  <c r="AE8" i="14" s="1"/>
  <c r="AG8" i="14" s="1"/>
  <c r="AD6" i="14"/>
  <c r="AF6" i="14" s="1"/>
  <c r="AH6" i="14" s="1"/>
  <c r="AD41" i="14"/>
  <c r="AD35" i="14"/>
  <c r="AD33" i="14"/>
  <c r="AD27" i="14"/>
  <c r="AD25" i="14"/>
  <c r="AD19" i="14"/>
  <c r="AD17" i="14"/>
  <c r="AD11" i="14"/>
  <c r="AD9" i="14"/>
  <c r="AE6" i="14" l="1"/>
  <c r="AG6" i="14" s="1"/>
  <c r="AF35" i="14"/>
  <c r="AH35" i="14" s="1"/>
  <c r="AE7" i="14"/>
  <c r="AG7" i="14" s="1"/>
  <c r="AD13" i="14"/>
  <c r="AF13" i="14" s="1"/>
  <c r="AH13" i="14" s="1"/>
  <c r="AC29" i="14"/>
  <c r="AE29" i="14" s="1"/>
  <c r="AG29" i="14" s="1"/>
  <c r="AD31" i="14"/>
  <c r="AF31" i="14" s="1"/>
  <c r="AH31" i="14" s="1"/>
  <c r="AC30" i="14"/>
  <c r="AE30" i="14" s="1"/>
  <c r="AG30" i="14" s="1"/>
  <c r="AD14" i="14"/>
  <c r="AF14" i="14" s="1"/>
  <c r="AH14" i="14" s="1"/>
  <c r="AD37" i="14"/>
  <c r="AF37" i="14" s="1"/>
  <c r="AH37" i="14" s="1"/>
  <c r="AD16" i="14"/>
  <c r="AD32" i="14"/>
  <c r="AE32" i="14" s="1"/>
  <c r="AG32" i="14" s="1"/>
  <c r="AD15" i="14"/>
  <c r="AE15" i="14" s="1"/>
  <c r="AG15" i="14" s="1"/>
  <c r="AD23" i="14"/>
  <c r="AE23" i="14" s="1"/>
  <c r="AG23" i="14" s="1"/>
  <c r="AD39" i="14"/>
  <c r="AF39" i="14" s="1"/>
  <c r="AH39" i="14" s="1"/>
  <c r="AY6" i="16"/>
  <c r="BA6" i="16" s="1"/>
  <c r="BC6" i="16" s="1"/>
  <c r="AF7" i="14"/>
  <c r="AH7" i="14" s="1"/>
  <c r="AF8" i="14"/>
  <c r="AH8" i="14" s="1"/>
  <c r="AF26" i="14"/>
  <c r="AH26" i="14" s="1"/>
  <c r="AF34" i="14"/>
  <c r="AH34" i="14" s="1"/>
  <c r="AF42" i="14"/>
  <c r="AH42" i="14" s="1"/>
  <c r="AE36" i="14"/>
  <c r="AG36" i="14" s="1"/>
  <c r="AF36" i="14"/>
  <c r="AH36" i="14" s="1"/>
  <c r="AE11" i="14"/>
  <c r="AG11" i="14" s="1"/>
  <c r="AE19" i="14"/>
  <c r="AG19" i="14" s="1"/>
  <c r="AF27" i="14"/>
  <c r="AH27" i="14" s="1"/>
  <c r="BA7" i="16"/>
  <c r="BC7" i="16" s="1"/>
  <c r="AZ7" i="16"/>
  <c r="BB7" i="16" s="1"/>
  <c r="AY8" i="16"/>
  <c r="BA8" i="16" s="1"/>
  <c r="BC8" i="16" s="1"/>
  <c r="AY9" i="16"/>
  <c r="BA9" i="16" s="1"/>
  <c r="BC9" i="16" s="1"/>
  <c r="AY10" i="16"/>
  <c r="BA10" i="16" s="1"/>
  <c r="BC10" i="16" s="1"/>
  <c r="AY11" i="16"/>
  <c r="BA11" i="16" s="1"/>
  <c r="BC11" i="16" s="1"/>
  <c r="AY12" i="16"/>
  <c r="BA12" i="16" s="1"/>
  <c r="BC12" i="16" s="1"/>
  <c r="AY13" i="16"/>
  <c r="BA13" i="16" s="1"/>
  <c r="BC13" i="16" s="1"/>
  <c r="AY14" i="16"/>
  <c r="BA14" i="16" s="1"/>
  <c r="BC14" i="16" s="1"/>
  <c r="AY15" i="16"/>
  <c r="BA15" i="16" s="1"/>
  <c r="BC15" i="16" s="1"/>
  <c r="AY16" i="16"/>
  <c r="BA16" i="16" s="1"/>
  <c r="BC16" i="16" s="1"/>
  <c r="AY17" i="16"/>
  <c r="BA17" i="16" s="1"/>
  <c r="BC17" i="16" s="1"/>
  <c r="AY18" i="16"/>
  <c r="BA18" i="16" s="1"/>
  <c r="BC18" i="16" s="1"/>
  <c r="AY19" i="16"/>
  <c r="BA19" i="16" s="1"/>
  <c r="BC19" i="16" s="1"/>
  <c r="AY20" i="16"/>
  <c r="BA20" i="16" s="1"/>
  <c r="BC20" i="16" s="1"/>
  <c r="AY21" i="16"/>
  <c r="BA21" i="16" s="1"/>
  <c r="BC21" i="16" s="1"/>
  <c r="AY22" i="16"/>
  <c r="BA22" i="16" s="1"/>
  <c r="BC22" i="16" s="1"/>
  <c r="AY23" i="16"/>
  <c r="BA23" i="16" s="1"/>
  <c r="BC23" i="16" s="1"/>
  <c r="AY24" i="16"/>
  <c r="BA24" i="16" s="1"/>
  <c r="BC24" i="16" s="1"/>
  <c r="AY25" i="16"/>
  <c r="BA25" i="16" s="1"/>
  <c r="BC25" i="16" s="1"/>
  <c r="AY26" i="16"/>
  <c r="BA26" i="16" s="1"/>
  <c r="BC26" i="16" s="1"/>
  <c r="AY27" i="16"/>
  <c r="BA27" i="16" s="1"/>
  <c r="BC27" i="16" s="1"/>
  <c r="AY28" i="16"/>
  <c r="BA28" i="16" s="1"/>
  <c r="BC28" i="16" s="1"/>
  <c r="AY29" i="16"/>
  <c r="BA29" i="16" s="1"/>
  <c r="BC29" i="16" s="1"/>
  <c r="AY30" i="16"/>
  <c r="BA30" i="16" s="1"/>
  <c r="BC30" i="16" s="1"/>
  <c r="AY31" i="16"/>
  <c r="BA31" i="16" s="1"/>
  <c r="BC31" i="16" s="1"/>
  <c r="AY32" i="16"/>
  <c r="BA32" i="16" s="1"/>
  <c r="BC32" i="16" s="1"/>
  <c r="AY33" i="16"/>
  <c r="BA33" i="16" s="1"/>
  <c r="BC33" i="16" s="1"/>
  <c r="AY34" i="16"/>
  <c r="BA34" i="16" s="1"/>
  <c r="BC34" i="16" s="1"/>
  <c r="AY35" i="16"/>
  <c r="BA35" i="16" s="1"/>
  <c r="BC35" i="16" s="1"/>
  <c r="AY36" i="16"/>
  <c r="BA36" i="16" s="1"/>
  <c r="BC36" i="16" s="1"/>
  <c r="AY37" i="16"/>
  <c r="BA37" i="16" s="1"/>
  <c r="BC37" i="16" s="1"/>
  <c r="AY38" i="16"/>
  <c r="BA38" i="16" s="1"/>
  <c r="BC38" i="16" s="1"/>
  <c r="AY39" i="16"/>
  <c r="BA39" i="16" s="1"/>
  <c r="BC39" i="16" s="1"/>
  <c r="AY40" i="16"/>
  <c r="BA40" i="16" s="1"/>
  <c r="BC40" i="16" s="1"/>
  <c r="AY41" i="16"/>
  <c r="BA41" i="16" s="1"/>
  <c r="BC41" i="16" s="1"/>
  <c r="AY42" i="16"/>
  <c r="BA42" i="16" s="1"/>
  <c r="BC42" i="16" s="1"/>
  <c r="AE10" i="14"/>
  <c r="AG10" i="14" s="1"/>
  <c r="AE18" i="14"/>
  <c r="AG18" i="14" s="1"/>
  <c r="AF22" i="14"/>
  <c r="AH22" i="14" s="1"/>
  <c r="AF12" i="14"/>
  <c r="AH12" i="14" s="1"/>
  <c r="AF16" i="14"/>
  <c r="AH16" i="14" s="1"/>
  <c r="AE40" i="14"/>
  <c r="AG40" i="14" s="1"/>
  <c r="AF20" i="14"/>
  <c r="AH20" i="14" s="1"/>
  <c r="AF24" i="14"/>
  <c r="AH24" i="14" s="1"/>
  <c r="AF9" i="14"/>
  <c r="AH9" i="14" s="1"/>
  <c r="AF17" i="14"/>
  <c r="AH17" i="14" s="1"/>
  <c r="AF21" i="14"/>
  <c r="AH21" i="14" s="1"/>
  <c r="AF25" i="14"/>
  <c r="AH25" i="14" s="1"/>
  <c r="AF11" i="14"/>
  <c r="AH11" i="14" s="1"/>
  <c r="AF19" i="14"/>
  <c r="AH19" i="14" s="1"/>
  <c r="AE27" i="14"/>
  <c r="AG27" i="14" s="1"/>
  <c r="AF10" i="14"/>
  <c r="AH10" i="14" s="1"/>
  <c r="AF18" i="14"/>
  <c r="AH18" i="14" s="1"/>
  <c r="AE26" i="14"/>
  <c r="AG26" i="14" s="1"/>
  <c r="AE34" i="14"/>
  <c r="AG34" i="14" s="1"/>
  <c r="AE42" i="14"/>
  <c r="AG42" i="14" s="1"/>
  <c r="AE24" i="14"/>
  <c r="AG24" i="14" s="1"/>
  <c r="AE9" i="14"/>
  <c r="AG9" i="14" s="1"/>
  <c r="AE17" i="14"/>
  <c r="AG17" i="14" s="1"/>
  <c r="AE21" i="14"/>
  <c r="AG21" i="14" s="1"/>
  <c r="AE25" i="14"/>
  <c r="AG25" i="14" s="1"/>
  <c r="AF33" i="14"/>
  <c r="AH33" i="14" s="1"/>
  <c r="AF41" i="14"/>
  <c r="AH41" i="14" s="1"/>
  <c r="AE12" i="14"/>
  <c r="AG12" i="14" s="1"/>
  <c r="AE16" i="14"/>
  <c r="AG16" i="14" s="1"/>
  <c r="AE20" i="14"/>
  <c r="AG20" i="14" s="1"/>
  <c r="AF28" i="14"/>
  <c r="AH28" i="14" s="1"/>
  <c r="AF40" i="14"/>
  <c r="AH40" i="14" s="1"/>
  <c r="AE28" i="14"/>
  <c r="AG28" i="14" s="1"/>
  <c r="AE35" i="14"/>
  <c r="AG35" i="14" s="1"/>
  <c r="AE22" i="14"/>
  <c r="AG22" i="14" s="1"/>
  <c r="AF38" i="14"/>
  <c r="AH38" i="14" s="1"/>
  <c r="AE38" i="14"/>
  <c r="AG38" i="14" s="1"/>
  <c r="AE33" i="14"/>
  <c r="AG33" i="14" s="1"/>
  <c r="AE41" i="14"/>
  <c r="AG41" i="14" s="1"/>
  <c r="AF32" i="14" l="1"/>
  <c r="AH32" i="14" s="1"/>
  <c r="AF15" i="14"/>
  <c r="AH15" i="14" s="1"/>
  <c r="AF29" i="14"/>
  <c r="AH29" i="14" s="1"/>
  <c r="AE31" i="14"/>
  <c r="AG31" i="14" s="1"/>
  <c r="AE13" i="14"/>
  <c r="AG13" i="14" s="1"/>
  <c r="AF23" i="14"/>
  <c r="AH23" i="14" s="1"/>
  <c r="AE39" i="14"/>
  <c r="AG39" i="14" s="1"/>
  <c r="AF30" i="14"/>
  <c r="AH30" i="14" s="1"/>
  <c r="AZ6" i="16"/>
  <c r="BB6" i="16" s="1"/>
  <c r="AE14" i="14"/>
  <c r="AG14" i="14" s="1"/>
  <c r="AE37" i="14"/>
  <c r="AG37" i="14" s="1"/>
  <c r="AZ42" i="16"/>
  <c r="BB42" i="16" s="1"/>
  <c r="AZ41" i="16"/>
  <c r="BB41" i="16" s="1"/>
  <c r="AZ40" i="16"/>
  <c r="BB40" i="16" s="1"/>
  <c r="AZ39" i="16"/>
  <c r="BB39" i="16" s="1"/>
  <c r="AZ38" i="16"/>
  <c r="BB38" i="16" s="1"/>
  <c r="AZ37" i="16"/>
  <c r="BB37" i="16" s="1"/>
  <c r="AZ36" i="16"/>
  <c r="BB36" i="16" s="1"/>
  <c r="AZ35" i="16"/>
  <c r="BB35" i="16" s="1"/>
  <c r="AZ34" i="16"/>
  <c r="BB34" i="16" s="1"/>
  <c r="AZ33" i="16"/>
  <c r="BB33" i="16" s="1"/>
  <c r="AZ32" i="16"/>
  <c r="BB32" i="16" s="1"/>
  <c r="AZ31" i="16"/>
  <c r="BB31" i="16" s="1"/>
  <c r="AZ30" i="16"/>
  <c r="BB30" i="16" s="1"/>
  <c r="AZ29" i="16"/>
  <c r="BB29" i="16" s="1"/>
  <c r="AZ28" i="16"/>
  <c r="BB28" i="16" s="1"/>
  <c r="AZ27" i="16"/>
  <c r="BB27" i="16" s="1"/>
  <c r="AZ26" i="16"/>
  <c r="BB26" i="16" s="1"/>
  <c r="AZ25" i="16"/>
  <c r="BB25" i="16" s="1"/>
  <c r="AZ24" i="16"/>
  <c r="BB24" i="16" s="1"/>
  <c r="AZ23" i="16"/>
  <c r="BB23" i="16" s="1"/>
  <c r="AZ22" i="16"/>
  <c r="BB22" i="16" s="1"/>
  <c r="AZ21" i="16"/>
  <c r="BB21" i="16" s="1"/>
  <c r="AZ20" i="16"/>
  <c r="BB20" i="16" s="1"/>
  <c r="AZ19" i="16"/>
  <c r="BB19" i="16" s="1"/>
  <c r="AZ18" i="16"/>
  <c r="BB18" i="16" s="1"/>
  <c r="AZ17" i="16"/>
  <c r="BB17" i="16" s="1"/>
  <c r="AZ16" i="16"/>
  <c r="BB16" i="16" s="1"/>
  <c r="AZ15" i="16"/>
  <c r="BB15" i="16" s="1"/>
  <c r="AZ14" i="16"/>
  <c r="BB14" i="16" s="1"/>
  <c r="AZ13" i="16"/>
  <c r="BB13" i="16" s="1"/>
  <c r="AZ12" i="16"/>
  <c r="BB12" i="16" s="1"/>
  <c r="AZ11" i="16"/>
  <c r="BB11" i="16" s="1"/>
  <c r="AZ10" i="16"/>
  <c r="BB10" i="16" s="1"/>
  <c r="AZ9" i="16"/>
  <c r="BB9" i="16" s="1"/>
  <c r="AZ8" i="16"/>
  <c r="BB8" i="16" s="1"/>
  <c r="D2" i="14"/>
  <c r="BB3" i="16" l="1"/>
  <c r="BC3" i="16"/>
  <c r="AG3" i="14"/>
  <c r="AL11" i="14" s="1"/>
  <c r="AH3" i="14"/>
  <c r="AK11" i="14" s="1"/>
  <c r="BG12" i="16" l="1"/>
  <c r="BG11" i="16"/>
  <c r="BF12" i="16"/>
  <c r="BF11" i="16"/>
  <c r="AL12" i="14"/>
  <c r="AK12" i="14"/>
</calcChain>
</file>

<file path=xl/sharedStrings.xml><?xml version="1.0" encoding="utf-8"?>
<sst xmlns="http://schemas.openxmlformats.org/spreadsheetml/2006/main" count="143" uniqueCount="62">
  <si>
    <t>x</t>
  </si>
  <si>
    <t>y</t>
  </si>
  <si>
    <t>R</t>
  </si>
  <si>
    <t>alfa</t>
  </si>
  <si>
    <t>A</t>
  </si>
  <si>
    <t>n</t>
  </si>
  <si>
    <t>numero vertici</t>
  </si>
  <si>
    <t>Clock</t>
  </si>
  <si>
    <t>antiorario</t>
  </si>
  <si>
    <t>Scx</t>
  </si>
  <si>
    <t>Scy</t>
  </si>
  <si>
    <t>Jx</t>
  </si>
  <si>
    <t>Jy</t>
  </si>
  <si>
    <t>Jxy</t>
  </si>
  <si>
    <t>α</t>
  </si>
  <si>
    <r>
      <t>J</t>
    </r>
    <r>
      <rPr>
        <sz val="11"/>
        <color theme="1"/>
        <rFont val="Symbol"/>
        <family val="1"/>
        <charset val="2"/>
      </rPr>
      <t>x</t>
    </r>
  </si>
  <si>
    <t>xg</t>
  </si>
  <si>
    <t>yg</t>
  </si>
  <si>
    <t>Caratteristiche rispetto agli assi coordinati</t>
  </si>
  <si>
    <t>JpO</t>
  </si>
  <si>
    <t>massa</t>
  </si>
  <si>
    <t>Moltiplicatore</t>
  </si>
  <si>
    <t>Caratteristiche rispetto agli assi baricentrici</t>
  </si>
  <si>
    <t>JpG</t>
  </si>
  <si>
    <t>JxG</t>
  </si>
  <si>
    <t>JyG</t>
  </si>
  <si>
    <t>JxyG</t>
  </si>
  <si>
    <r>
      <t>J</t>
    </r>
    <r>
      <rPr>
        <sz val="11"/>
        <color theme="1"/>
        <rFont val="Symbol"/>
        <family val="1"/>
        <charset val="2"/>
      </rPr>
      <t>h</t>
    </r>
  </si>
  <si>
    <t>Assi centrali d'inerzia</t>
  </si>
  <si>
    <t>a</t>
  </si>
  <si>
    <t>b</t>
  </si>
  <si>
    <t>t</t>
  </si>
  <si>
    <t>t0</t>
  </si>
  <si>
    <t>x'</t>
  </si>
  <si>
    <t>y'</t>
  </si>
  <si>
    <t>x"</t>
  </si>
  <si>
    <t>y"</t>
  </si>
  <si>
    <t>assi</t>
  </si>
  <si>
    <t>Δx</t>
  </si>
  <si>
    <t>Δy</t>
  </si>
  <si>
    <t>β°</t>
  </si>
  <si>
    <t>TRASFORMAZIONI ELEMENTARI</t>
  </si>
  <si>
    <t>asse mirror x=k</t>
  </si>
  <si>
    <t>asse mirror y=k</t>
  </si>
  <si>
    <t>Dx</t>
  </si>
  <si>
    <t>Dy</t>
  </si>
  <si>
    <t>Chiave</t>
  </si>
  <si>
    <t>albicocca</t>
  </si>
  <si>
    <t>Poligono</t>
  </si>
  <si>
    <t>Nocciolo</t>
  </si>
  <si>
    <r>
      <t>r</t>
    </r>
    <r>
      <rPr>
        <vertAlign val="subscript"/>
        <sz val="11"/>
        <color theme="1"/>
        <rFont val="Symbol"/>
        <family val="1"/>
        <charset val="2"/>
      </rPr>
      <t>x</t>
    </r>
    <r>
      <rPr>
        <vertAlign val="superscript"/>
        <sz val="11"/>
        <color theme="1"/>
        <rFont val="Comic Sans MS"/>
        <family val="4"/>
      </rPr>
      <t>2</t>
    </r>
  </si>
  <si>
    <r>
      <t>r</t>
    </r>
    <r>
      <rPr>
        <vertAlign val="subscript"/>
        <sz val="11"/>
        <color theme="1"/>
        <rFont val="Symbol"/>
        <family val="1"/>
        <charset val="2"/>
      </rPr>
      <t>h</t>
    </r>
    <r>
      <rPr>
        <vertAlign val="superscript"/>
        <sz val="11"/>
        <color theme="1"/>
        <rFont val="Comic Sans MS"/>
        <family val="4"/>
      </rPr>
      <t>2</t>
    </r>
  </si>
  <si>
    <t>sez T</t>
  </si>
  <si>
    <t>rettangolo</t>
  </si>
  <si>
    <t>Sez T Mozza</t>
  </si>
  <si>
    <t>cerchio</t>
  </si>
  <si>
    <t>diverse sezioni di prova</t>
  </si>
  <si>
    <t>Triangolo</t>
  </si>
  <si>
    <t>peduncolite</t>
  </si>
  <si>
    <t>HEA 500</t>
  </si>
  <si>
    <t>EsercizioLibro</t>
  </si>
  <si>
    <t>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</si>
</sst>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Symbol"/>
      <family val="1"/>
      <charset val="2"/>
    </font>
    <font>
      <vertAlign val="superscript"/>
      <sz val="11"/>
      <color theme="1"/>
      <name val="Comic Sans MS"/>
      <family val="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" fontId="0" fillId="0" borderId="0" xfId="0" applyNumberFormat="1"/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165" fontId="0" fillId="0" borderId="0" xfId="0" applyNumberFormat="1"/>
    <xf numFmtId="1" fontId="3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165" fontId="0" fillId="0" borderId="1" xfId="0" applyNumberFormat="1" applyBorder="1"/>
    <xf numFmtId="2" fontId="0" fillId="4" borderId="6" xfId="0" applyNumberFormat="1" applyFill="1" applyBorder="1"/>
    <xf numFmtId="0" fontId="0" fillId="0" borderId="5" xfId="0" applyBorder="1"/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Poly</c:v>
          </c:tx>
          <c:marker>
            <c:symbol val="none"/>
          </c:marker>
          <c:xVal>
            <c:numRef>
              <c:f>Propr_Poligoni!$C$4:$C$116</c:f>
              <c:numCache>
                <c:formatCode>0.00</c:formatCode>
                <c:ptCount val="113"/>
                <c:pt idx="0">
                  <c:v>-149.99905769035081</c:v>
                </c:pt>
                <c:pt idx="1">
                  <c:v>-149.99905769035078</c:v>
                </c:pt>
                <c:pt idx="2">
                  <c:v>-33.259057690350851</c:v>
                </c:pt>
                <c:pt idx="3">
                  <c:v>-27.249057690350845</c:v>
                </c:pt>
                <c:pt idx="4">
                  <c:v>-21.539057690350834</c:v>
                </c:pt>
                <c:pt idx="5">
                  <c:v>-16.419057690350829</c:v>
                </c:pt>
                <c:pt idx="6">
                  <c:v>-12.149057690350839</c:v>
                </c:pt>
                <c:pt idx="7">
                  <c:v>-8.9290576903508274</c:v>
                </c:pt>
                <c:pt idx="8">
                  <c:v>-6.929057690350831</c:v>
                </c:pt>
                <c:pt idx="9">
                  <c:v>-6.2490576903508339</c:v>
                </c:pt>
                <c:pt idx="10">
                  <c:v>-6.2590576903508381</c:v>
                </c:pt>
                <c:pt idx="11">
                  <c:v>-6.9290576903508558</c:v>
                </c:pt>
                <c:pt idx="12">
                  <c:v>-8.9290576903508523</c:v>
                </c:pt>
                <c:pt idx="13">
                  <c:v>-12.149057690350842</c:v>
                </c:pt>
                <c:pt idx="14">
                  <c:v>-16.419057690350812</c:v>
                </c:pt>
                <c:pt idx="15">
                  <c:v>-21.539057690350834</c:v>
                </c:pt>
                <c:pt idx="16">
                  <c:v>-27.249057690350828</c:v>
                </c:pt>
                <c:pt idx="17">
                  <c:v>-33.249057690350817</c:v>
                </c:pt>
                <c:pt idx="18">
                  <c:v>-149.99905769035081</c:v>
                </c:pt>
                <c:pt idx="19">
                  <c:v>-149.99905769035081</c:v>
                </c:pt>
                <c:pt idx="20">
                  <c:v>150.00094230964919</c:v>
                </c:pt>
                <c:pt idx="21">
                  <c:v>150.00094230964919</c:v>
                </c:pt>
                <c:pt idx="22">
                  <c:v>33.250942309649162</c:v>
                </c:pt>
                <c:pt idx="23">
                  <c:v>27.240942309649174</c:v>
                </c:pt>
                <c:pt idx="24">
                  <c:v>21.530942309649159</c:v>
                </c:pt>
                <c:pt idx="25">
                  <c:v>16.410942309649158</c:v>
                </c:pt>
                <c:pt idx="26">
                  <c:v>12.140942309649146</c:v>
                </c:pt>
                <c:pt idx="27">
                  <c:v>8.9209423096491562</c:v>
                </c:pt>
                <c:pt idx="28">
                  <c:v>6.9209423096491589</c:v>
                </c:pt>
                <c:pt idx="29">
                  <c:v>6.2509423096491608</c:v>
                </c:pt>
                <c:pt idx="30">
                  <c:v>6.2509423096491661</c:v>
                </c:pt>
                <c:pt idx="31">
                  <c:v>6.9209423096491438</c:v>
                </c:pt>
                <c:pt idx="32">
                  <c:v>8.9209423096491403</c:v>
                </c:pt>
                <c:pt idx="33">
                  <c:v>12.14094230964915</c:v>
                </c:pt>
                <c:pt idx="34">
                  <c:v>16.410942309649162</c:v>
                </c:pt>
                <c:pt idx="35">
                  <c:v>21.530942309649163</c:v>
                </c:pt>
                <c:pt idx="36">
                  <c:v>27.240942309649174</c:v>
                </c:pt>
                <c:pt idx="37">
                  <c:v>33.250942309649162</c:v>
                </c:pt>
                <c:pt idx="38">
                  <c:v>150.00094230964922</c:v>
                </c:pt>
                <c:pt idx="39">
                  <c:v>150.00094230964919</c:v>
                </c:pt>
                <c:pt idx="40">
                  <c:v>-149.99905769035081</c:v>
                </c:pt>
              </c:numCache>
            </c:numRef>
          </c:xVal>
          <c:yVal>
            <c:numRef>
              <c:f>Propr_Poligoni!$D$4:$D$116</c:f>
              <c:numCache>
                <c:formatCode>0.00</c:formatCode>
                <c:ptCount val="113"/>
                <c:pt idx="0">
                  <c:v>270.00243273714</c:v>
                </c:pt>
                <c:pt idx="1">
                  <c:v>246.00243273713997</c:v>
                </c:pt>
                <c:pt idx="2">
                  <c:v>246.00243273713997</c:v>
                </c:pt>
                <c:pt idx="3">
                  <c:v>245.32243273714016</c:v>
                </c:pt>
                <c:pt idx="4">
                  <c:v>243.32243273714016</c:v>
                </c:pt>
                <c:pt idx="5">
                  <c:v>240.10243273714013</c:v>
                </c:pt>
                <c:pt idx="6">
                  <c:v>235.83243273714004</c:v>
                </c:pt>
                <c:pt idx="7">
                  <c:v>230.71243273714003</c:v>
                </c:pt>
                <c:pt idx="8">
                  <c:v>225.00243273714</c:v>
                </c:pt>
                <c:pt idx="9">
                  <c:v>219.00243273714</c:v>
                </c:pt>
                <c:pt idx="10">
                  <c:v>-219.00756726285999</c:v>
                </c:pt>
                <c:pt idx="11">
                  <c:v>-225.00756726285999</c:v>
                </c:pt>
                <c:pt idx="12">
                  <c:v>-230.71756726285992</c:v>
                </c:pt>
                <c:pt idx="13">
                  <c:v>-235.83756726285992</c:v>
                </c:pt>
                <c:pt idx="14">
                  <c:v>-240.1075672628599</c:v>
                </c:pt>
                <c:pt idx="15">
                  <c:v>-243.32756726285993</c:v>
                </c:pt>
                <c:pt idx="16">
                  <c:v>-245.32756726285993</c:v>
                </c:pt>
                <c:pt idx="17">
                  <c:v>-245.99756726285997</c:v>
                </c:pt>
                <c:pt idx="18">
                  <c:v>-245.99756726286</c:v>
                </c:pt>
                <c:pt idx="19">
                  <c:v>-269.99756726286</c:v>
                </c:pt>
                <c:pt idx="20">
                  <c:v>-269.99756726286</c:v>
                </c:pt>
                <c:pt idx="21">
                  <c:v>-245.99756726286</c:v>
                </c:pt>
                <c:pt idx="22">
                  <c:v>-245.99756726286</c:v>
                </c:pt>
                <c:pt idx="23">
                  <c:v>-245.32756726285993</c:v>
                </c:pt>
                <c:pt idx="24">
                  <c:v>-243.3275672628599</c:v>
                </c:pt>
                <c:pt idx="25">
                  <c:v>-240.1075672628599</c:v>
                </c:pt>
                <c:pt idx="26">
                  <c:v>-235.83756726285992</c:v>
                </c:pt>
                <c:pt idx="27">
                  <c:v>-230.71756726285992</c:v>
                </c:pt>
                <c:pt idx="28">
                  <c:v>-225.00756726285999</c:v>
                </c:pt>
                <c:pt idx="29">
                  <c:v>-218.99756726286</c:v>
                </c:pt>
                <c:pt idx="30">
                  <c:v>219.00243273714</c:v>
                </c:pt>
                <c:pt idx="31">
                  <c:v>225.00243273714</c:v>
                </c:pt>
                <c:pt idx="32">
                  <c:v>230.71243273714003</c:v>
                </c:pt>
                <c:pt idx="33">
                  <c:v>235.83243273714004</c:v>
                </c:pt>
                <c:pt idx="34">
                  <c:v>240.10243273714013</c:v>
                </c:pt>
                <c:pt idx="35">
                  <c:v>243.32243273714016</c:v>
                </c:pt>
                <c:pt idx="36">
                  <c:v>245.32243273714016</c:v>
                </c:pt>
                <c:pt idx="37">
                  <c:v>246.00243273714</c:v>
                </c:pt>
                <c:pt idx="38">
                  <c:v>246.00243273714</c:v>
                </c:pt>
                <c:pt idx="39">
                  <c:v>270.00243273714</c:v>
                </c:pt>
                <c:pt idx="40">
                  <c:v>270.00243273714</c:v>
                </c:pt>
              </c:numCache>
            </c:numRef>
          </c:yVal>
          <c:smooth val="0"/>
        </c:ser>
        <c:ser>
          <c:idx val="1"/>
          <c:order val="1"/>
          <c:tx>
            <c:v>Segm</c:v>
          </c:tx>
          <c:spPr>
            <a:ln w="12700">
              <a:prstDash val="solid"/>
              <a:tailEnd type="none" w="lg" len="lg"/>
            </a:ln>
          </c:spPr>
          <c:marker>
            <c:symbol val="none"/>
          </c:marker>
          <c:xVal>
            <c:numRef>
              <c:f>Propr_Poligoni!$C$4:$C$5</c:f>
              <c:numCache>
                <c:formatCode>0.00</c:formatCode>
                <c:ptCount val="2"/>
                <c:pt idx="0">
                  <c:v>-149.99905769035081</c:v>
                </c:pt>
                <c:pt idx="1">
                  <c:v>-149.99905769035078</c:v>
                </c:pt>
              </c:numCache>
            </c:numRef>
          </c:xVal>
          <c:yVal>
            <c:numRef>
              <c:f>Propr_Poligoni!$D$4:$D$5</c:f>
              <c:numCache>
                <c:formatCode>0.00</c:formatCode>
                <c:ptCount val="2"/>
                <c:pt idx="0">
                  <c:v>270.00243273714</c:v>
                </c:pt>
                <c:pt idx="1">
                  <c:v>246.00243273713997</c:v>
                </c:pt>
              </c:numCache>
            </c:numRef>
          </c:yVal>
          <c:smooth val="0"/>
        </c:ser>
        <c:ser>
          <c:idx val="4"/>
          <c:order val="2"/>
          <c:tx>
            <c:v>G</c:v>
          </c:tx>
          <c:marker>
            <c:symbol val="plus"/>
            <c:size val="12"/>
            <c:spPr>
              <a:ln w="25400">
                <a:solidFill>
                  <a:srgbClr val="FF000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4.6121593291404445E-2"/>
                  <c:y val="-5.509641873278262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Propr_Poligoni!$G$33</c:f>
              <c:numCache>
                <c:formatCode>0.00</c:formatCode>
                <c:ptCount val="1"/>
                <c:pt idx="0">
                  <c:v>-1.0224267224479863E-13</c:v>
                </c:pt>
              </c:numCache>
            </c:numRef>
          </c:xVal>
          <c:yVal>
            <c:numRef>
              <c:f>Propr_Poligoni!$H$33</c:f>
              <c:numCache>
                <c:formatCode>0.00</c:formatCode>
                <c:ptCount val="1"/>
                <c:pt idx="0">
                  <c:v>-7.8376663000843984E-13</c:v>
                </c:pt>
              </c:numCache>
            </c:numRef>
          </c:yVal>
          <c:smooth val="0"/>
        </c:ser>
        <c:ser>
          <c:idx val="5"/>
          <c:order val="3"/>
          <c:tx>
            <c:v>Ellisse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Propr_Poligoni!$AG$6:$AG$42</c:f>
            </c:numRef>
          </c:xVal>
          <c:yVal>
            <c:numRef>
              <c:f>Propr_Poligoni!$AH$6:$AH$42</c:f>
            </c:numRef>
          </c:yVal>
          <c:smooth val="0"/>
        </c:ser>
        <c:ser>
          <c:idx val="6"/>
          <c:order val="4"/>
          <c:tx>
            <c:v>asse1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Propr_Poligoni!$AJ$6:$AJ$7</c:f>
            </c:numRef>
          </c:xVal>
          <c:yVal>
            <c:numRef>
              <c:f>Propr_Poligoni!$AK$6:$AK$7</c:f>
            </c:numRef>
          </c:yVal>
          <c:smooth val="0"/>
        </c:ser>
        <c:ser>
          <c:idx val="7"/>
          <c:order val="5"/>
          <c:tx>
            <c:v>asse2</c:v>
          </c:tx>
          <c:spPr>
            <a:ln w="12700">
              <a:solidFill>
                <a:prstClr val="black">
                  <a:lumMod val="65000"/>
                  <a:lumOff val="35000"/>
                </a:prstClr>
              </a:solidFill>
              <a:prstDash val="dashDot"/>
            </a:ln>
          </c:spPr>
          <c:marker>
            <c:symbol val="none"/>
          </c:marker>
          <c:xVal>
            <c:numRef>
              <c:f>Propr_Poligoni!$AL$6:$AL$7</c:f>
            </c:numRef>
          </c:xVal>
          <c:yVal>
            <c:numRef>
              <c:f>Propr_Poligoni!$AM$6:$AM$7</c:f>
            </c:numRef>
          </c:yVal>
          <c:smooth val="0"/>
        </c:ser>
        <c:ser>
          <c:idx val="8"/>
          <c:order val="6"/>
          <c:tx>
            <c:v>R</c:v>
          </c:tx>
          <c:marker>
            <c:symbol val="circle"/>
            <c:size val="7"/>
            <c:spPr>
              <a:solidFill>
                <a:srgbClr val="FFFF00"/>
              </a:solidFill>
              <a:ln w="31750">
                <a:solidFill>
                  <a:srgbClr val="FF0000"/>
                </a:solidFill>
              </a:ln>
            </c:spPr>
          </c:marker>
          <c:dLbls>
            <c:dLbl>
              <c:idx val="0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Propr_Poligoni!$P$11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Propr_Poligoni!$Q$11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7"/>
          <c:tx>
            <c:strRef>
              <c:f>Propr_Poligoni!$P$16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Propr_Poligoni!$AJ$11:$AJ$12</c:f>
            </c:numRef>
          </c:xVal>
          <c:yVal>
            <c:numRef>
              <c:f>Propr_Poligoni!$AK$11:$AK$12</c:f>
            </c:numRef>
          </c:yVal>
          <c:smooth val="0"/>
        </c:ser>
        <c:ser>
          <c:idx val="10"/>
          <c:order val="8"/>
          <c:tx>
            <c:strRef>
              <c:f>Propr_Poligoni!$Q$16</c:f>
              <c:strCache>
                <c:ptCount val="1"/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  <a:prstDash val="dashDot"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Propr_Poligoni!$AL$11:$AL$12</c:f>
            </c:numRef>
          </c:xVal>
          <c:yVal>
            <c:numRef>
              <c:f>Propr_Poligoni!$AM$11:$AM$12</c:f>
            </c:numRef>
          </c:yVal>
          <c:smooth val="0"/>
        </c:ser>
        <c:ser>
          <c:idx val="11"/>
          <c:order val="9"/>
          <c:tx>
            <c:v>p1p2</c:v>
          </c:tx>
          <c:spPr>
            <a:ln w="15875">
              <a:solidFill>
                <a:srgbClr val="C00000"/>
              </a:solidFill>
              <a:prstDash val="dashDot"/>
              <a:tailEnd type="stealth" w="med" len="lg"/>
            </a:ln>
          </c:spPr>
          <c:marker>
            <c:symbol val="none"/>
          </c:marker>
          <c:xVal>
            <c:numRef>
              <c:f>Propr_Poligoni!$Q$26:$Q$27</c:f>
              <c:numCache>
                <c:formatCode>0.00</c:formatCode>
                <c:ptCount val="2"/>
              </c:numCache>
            </c:numRef>
          </c:xVal>
          <c:yVal>
            <c:numRef>
              <c:f>Propr_Poligoni!$R$26:$R$27</c:f>
              <c:numCache>
                <c:formatCode>0.00</c:formatCode>
                <c:ptCount val="2"/>
              </c:numCache>
            </c:numRef>
          </c:yVal>
          <c:smooth val="0"/>
        </c:ser>
        <c:ser>
          <c:idx val="12"/>
          <c:order val="10"/>
          <c:tx>
            <c:strRef>
              <c:f>Propr_Poligoni!$P$26</c:f>
              <c:strCache>
                <c:ptCount val="1"/>
              </c:strCache>
            </c:strRef>
          </c:tx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Propr_Poligoni!$Q$26</c:f>
              <c:numCache>
                <c:formatCode>0.00</c:formatCode>
                <c:ptCount val="1"/>
              </c:numCache>
            </c:numRef>
          </c:xVal>
          <c:yVal>
            <c:numRef>
              <c:f>Propr_Poligoni!$R$26</c:f>
              <c:numCache>
                <c:formatCode>0.00</c:formatCode>
                <c:ptCount val="1"/>
              </c:numCache>
            </c:numRef>
          </c:yVal>
          <c:smooth val="0"/>
        </c:ser>
        <c:ser>
          <c:idx val="13"/>
          <c:order val="11"/>
          <c:tx>
            <c:strRef>
              <c:f>Propr_Poligoni!$P$27</c:f>
              <c:strCache>
                <c:ptCount val="1"/>
              </c:strCache>
            </c:strRef>
          </c:tx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Propr_Poligoni!$Q$27</c:f>
              <c:numCache>
                <c:formatCode>0.00</c:formatCode>
                <c:ptCount val="1"/>
              </c:numCache>
            </c:numRef>
          </c:xVal>
          <c:yVal>
            <c:numRef>
              <c:f>Propr_Poligoni!$R$27</c:f>
              <c:numCache>
                <c:formatCode>0.00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00672"/>
        <c:axId val="73101248"/>
      </c:scatterChart>
      <c:valAx>
        <c:axId val="73100672"/>
        <c:scaling>
          <c:orientation val="minMax"/>
          <c:max val="388"/>
          <c:min val="-39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none"/>
        <c:minorTickMark val="none"/>
        <c:tickLblPos val="low"/>
        <c:crossAx val="73101248"/>
        <c:crosses val="autoZero"/>
        <c:crossBetween val="midCat"/>
        <c:majorUnit val="100"/>
      </c:valAx>
      <c:valAx>
        <c:axId val="73101248"/>
        <c:scaling>
          <c:orientation val="minMax"/>
          <c:max val="300"/>
          <c:min val="-30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Dot"/>
            </a:ln>
          </c:spPr>
        </c:majorGridlines>
        <c:numFmt formatCode="0" sourceLinked="0"/>
        <c:majorTickMark val="none"/>
        <c:minorTickMark val="none"/>
        <c:tickLblPos val="low"/>
        <c:crossAx val="73100672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Poly</c:v>
          </c:tx>
          <c:marker>
            <c:symbol val="none"/>
          </c:marker>
          <c:xVal>
            <c:numRef>
              <c:f>Nocciolo_centrale_inerzia!$C$4:$C$116</c:f>
              <c:numCache>
                <c:formatCode>0.00</c:formatCode>
                <c:ptCount val="113"/>
                <c:pt idx="0">
                  <c:v>25.999999999999972</c:v>
                </c:pt>
                <c:pt idx="1">
                  <c:v>25.999999999999957</c:v>
                </c:pt>
                <c:pt idx="2">
                  <c:v>-24.000000000000046</c:v>
                </c:pt>
                <c:pt idx="3">
                  <c:v>-24.000000000000028</c:v>
                </c:pt>
                <c:pt idx="4">
                  <c:v>-14.000000000000004</c:v>
                </c:pt>
                <c:pt idx="5">
                  <c:v>-13.999999999999952</c:v>
                </c:pt>
                <c:pt idx="6">
                  <c:v>-28.999999999999947</c:v>
                </c:pt>
                <c:pt idx="7">
                  <c:v>-63.999999999999986</c:v>
                </c:pt>
                <c:pt idx="8">
                  <c:v>-63.999999999999972</c:v>
                </c:pt>
                <c:pt idx="9">
                  <c:v>66.000000000000043</c:v>
                </c:pt>
                <c:pt idx="10">
                  <c:v>66.000000000000043</c:v>
                </c:pt>
                <c:pt idx="11">
                  <c:v>31.000000000000071</c:v>
                </c:pt>
                <c:pt idx="12">
                  <c:v>16.00000000000005</c:v>
                </c:pt>
                <c:pt idx="13">
                  <c:v>15.999999999999993</c:v>
                </c:pt>
                <c:pt idx="14">
                  <c:v>25.999999999999972</c:v>
                </c:pt>
              </c:numCache>
            </c:numRef>
          </c:xVal>
          <c:yVal>
            <c:numRef>
              <c:f>Nocciolo_centrale_inerzia!$D$4:$D$116</c:f>
              <c:numCache>
                <c:formatCode>0.00</c:formatCode>
                <c:ptCount val="113"/>
                <c:pt idx="0">
                  <c:v>-52.813238770685615</c:v>
                </c:pt>
                <c:pt idx="1">
                  <c:v>-82.813238770685629</c:v>
                </c:pt>
                <c:pt idx="2">
                  <c:v>-82.813238770685587</c:v>
                </c:pt>
                <c:pt idx="3">
                  <c:v>-52.813238770685587</c:v>
                </c:pt>
                <c:pt idx="4">
                  <c:v>-42.813238770685587</c:v>
                </c:pt>
                <c:pt idx="5">
                  <c:v>27.186761229314381</c:v>
                </c:pt>
                <c:pt idx="6">
                  <c:v>37.186761229314399</c:v>
                </c:pt>
                <c:pt idx="7">
                  <c:v>37.186761229314413</c:v>
                </c:pt>
                <c:pt idx="8">
                  <c:v>57.18676122931447</c:v>
                </c:pt>
                <c:pt idx="9">
                  <c:v>57.186761229314357</c:v>
                </c:pt>
                <c:pt idx="10">
                  <c:v>37.186761229314349</c:v>
                </c:pt>
                <c:pt idx="11">
                  <c:v>37.186761229314364</c:v>
                </c:pt>
                <c:pt idx="12">
                  <c:v>27.186761229314364</c:v>
                </c:pt>
                <c:pt idx="13">
                  <c:v>-42.813238770685601</c:v>
                </c:pt>
                <c:pt idx="14">
                  <c:v>-52.813238770685615</c:v>
                </c:pt>
              </c:numCache>
            </c:numRef>
          </c:yVal>
          <c:smooth val="0"/>
        </c:ser>
        <c:ser>
          <c:idx val="4"/>
          <c:order val="1"/>
          <c:tx>
            <c:v>G</c:v>
          </c:tx>
          <c:marker>
            <c:symbol val="plus"/>
            <c:size val="12"/>
            <c:spPr>
              <a:ln w="25400">
                <a:solidFill>
                  <a:srgbClr val="FF000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4.6121593291404445E-2"/>
                  <c:y val="-5.50964187327826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Nocciolo_centrale_inerzia!$K$35</c:f>
              <c:numCache>
                <c:formatCode>0.00</c:formatCode>
                <c:ptCount val="1"/>
                <c:pt idx="0">
                  <c:v>1.0000000000000044</c:v>
                </c:pt>
              </c:numCache>
            </c:numRef>
          </c:xVal>
          <c:yVal>
            <c:numRef>
              <c:f>Nocciolo_centrale_inerzia!$L$35</c:f>
              <c:numCache>
                <c:formatCode>0.00</c:formatCode>
                <c:ptCount val="1"/>
                <c:pt idx="0">
                  <c:v>-1.6290613561794322E-16</c:v>
                </c:pt>
              </c:numCache>
            </c:numRef>
          </c:yVal>
          <c:smooth val="0"/>
        </c:ser>
        <c:ser>
          <c:idx val="5"/>
          <c:order val="2"/>
          <c:tx>
            <c:v>Ellisse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Nocciolo_centrale_inerzia!$BB$6:$BB$42</c:f>
            </c:numRef>
          </c:xVal>
          <c:yVal>
            <c:numRef>
              <c:f>Nocciolo_centrale_inerzia!$BC$6:$BC$42</c:f>
            </c:numRef>
          </c:yVal>
          <c:smooth val="0"/>
        </c:ser>
        <c:ser>
          <c:idx val="6"/>
          <c:order val="3"/>
          <c:tx>
            <c:v>asse1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Nocciolo_centrale_inerzia!$BE$6:$BE$7</c:f>
            </c:numRef>
          </c:xVal>
          <c:yVal>
            <c:numRef>
              <c:f>Nocciolo_centrale_inerzia!$BF$6:$BF$7</c:f>
            </c:numRef>
          </c:yVal>
          <c:smooth val="0"/>
        </c:ser>
        <c:ser>
          <c:idx val="7"/>
          <c:order val="4"/>
          <c:tx>
            <c:v>asse2</c:v>
          </c:tx>
          <c:spPr>
            <a:ln w="12700">
              <a:solidFill>
                <a:prstClr val="black">
                  <a:lumMod val="65000"/>
                  <a:lumOff val="35000"/>
                </a:prstClr>
              </a:solidFill>
              <a:prstDash val="dashDot"/>
            </a:ln>
          </c:spPr>
          <c:marker>
            <c:symbol val="none"/>
          </c:marker>
          <c:xVal>
            <c:numRef>
              <c:f>Nocciolo_centrale_inerzia!$BG$6:$BG$7</c:f>
            </c:numRef>
          </c:xVal>
          <c:yVal>
            <c:numRef>
              <c:f>Nocciolo_centrale_inerzia!$BH$6:$BH$7</c:f>
            </c:numRef>
          </c:yVal>
          <c:smooth val="0"/>
        </c:ser>
        <c:ser>
          <c:idx val="8"/>
          <c:order val="5"/>
          <c:tx>
            <c:v>nocciolo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Nocciolo_centrale_inerzia!$G$4:$G$116</c:f>
              <c:numCache>
                <c:formatCode>0.00</c:formatCode>
                <c:ptCount val="113"/>
                <c:pt idx="0">
                  <c:v>-10.521047112575838</c:v>
                </c:pt>
                <c:pt idx="1">
                  <c:v>-8.3239679941807641</c:v>
                </c:pt>
                <c:pt idx="2">
                  <c:v>0.99999999999998468</c:v>
                </c:pt>
                <c:pt idx="3">
                  <c:v>10.323967994180778</c:v>
                </c:pt>
                <c:pt idx="4">
                  <c:v>12.521047112575857</c:v>
                </c:pt>
                <c:pt idx="5">
                  <c:v>1.0000000000000147</c:v>
                </c:pt>
                <c:pt idx="6">
                  <c:v>-10.521047112575838</c:v>
                </c:pt>
              </c:numCache>
            </c:numRef>
          </c:xVal>
          <c:yVal>
            <c:numRef>
              <c:f>Nocciolo_centrale_inerzia!$H$4:$H$116</c:f>
              <c:numCache>
                <c:formatCode>0.00</c:formatCode>
                <c:ptCount val="113"/>
                <c:pt idx="0">
                  <c:v>13.744322460682868</c:v>
                </c:pt>
                <c:pt idx="1">
                  <c:v>-1.2277123060496057E-14</c:v>
                </c:pt>
                <c:pt idx="2">
                  <c:v>-37.928989080731064</c:v>
                </c:pt>
                <c:pt idx="3">
                  <c:v>-2.0854294742433384E-14</c:v>
                </c:pt>
                <c:pt idx="4">
                  <c:v>13.744322460682843</c:v>
                </c:pt>
                <c:pt idx="5">
                  <c:v>26.191899682069195</c:v>
                </c:pt>
                <c:pt idx="6">
                  <c:v>13.744322460682868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04704"/>
        <c:axId val="101400576"/>
      </c:scatterChart>
      <c:valAx>
        <c:axId val="73104704"/>
        <c:scaling>
          <c:orientation val="minMax"/>
          <c:max val="116"/>
          <c:min val="-118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none"/>
        <c:minorTickMark val="none"/>
        <c:tickLblPos val="low"/>
        <c:crossAx val="101400576"/>
        <c:crosses val="autoZero"/>
        <c:crossBetween val="midCat"/>
        <c:majorUnit val="20"/>
      </c:valAx>
      <c:valAx>
        <c:axId val="101400576"/>
        <c:scaling>
          <c:orientation val="minMax"/>
          <c:max val="80"/>
          <c:min val="-10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Dot"/>
            </a:ln>
          </c:spPr>
        </c:majorGridlines>
        <c:numFmt formatCode="0" sourceLinked="0"/>
        <c:majorTickMark val="none"/>
        <c:minorTickMark val="none"/>
        <c:tickLblPos val="low"/>
        <c:crossAx val="73104704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3</xdr:row>
      <xdr:rowOff>95251</xdr:rowOff>
    </xdr:from>
    <xdr:to>
      <xdr:col>13</xdr:col>
      <xdr:colOff>685801</xdr:colOff>
      <xdr:row>27</xdr:row>
      <xdr:rowOff>133351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161925</xdr:rowOff>
        </xdr:from>
        <xdr:to>
          <xdr:col>6</xdr:col>
          <xdr:colOff>466725</xdr:colOff>
          <xdr:row>3</xdr:row>
          <xdr:rowOff>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inverti clock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95250</xdr:rowOff>
        </xdr:from>
        <xdr:to>
          <xdr:col>6</xdr:col>
          <xdr:colOff>466725</xdr:colOff>
          <xdr:row>1</xdr:row>
          <xdr:rowOff>123825</xdr:rowOff>
        </xdr:to>
        <xdr:sp macro="" textlink="">
          <xdr:nvSpPr>
            <xdr:cNvPr id="19461" name="Butto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Controlla clock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</xdr:row>
          <xdr:rowOff>38100</xdr:rowOff>
        </xdr:from>
        <xdr:to>
          <xdr:col>17</xdr:col>
          <xdr:colOff>590550</xdr:colOff>
          <xdr:row>7</xdr:row>
          <xdr:rowOff>171450</xdr:rowOff>
        </xdr:to>
        <xdr:sp macro="" textlink="">
          <xdr:nvSpPr>
            <xdr:cNvPr id="19462" name="Butto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Trasla Poligono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28</xdr:row>
          <xdr:rowOff>0</xdr:rowOff>
        </xdr:from>
        <xdr:to>
          <xdr:col>13</xdr:col>
          <xdr:colOff>723900</xdr:colOff>
          <xdr:row>29</xdr:row>
          <xdr:rowOff>133350</xdr:rowOff>
        </xdr:to>
        <xdr:sp macro="" textlink="">
          <xdr:nvSpPr>
            <xdr:cNvPr id="19468" name="Button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Calcola Geometria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95250</xdr:rowOff>
        </xdr:from>
        <xdr:to>
          <xdr:col>17</xdr:col>
          <xdr:colOff>561975</xdr:colOff>
          <xdr:row>13</xdr:row>
          <xdr:rowOff>0</xdr:rowOff>
        </xdr:to>
        <xdr:sp macro="" textlink="">
          <xdr:nvSpPr>
            <xdr:cNvPr id="19469" name="Button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Ruota attorno al punto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</xdr:row>
          <xdr:rowOff>95250</xdr:rowOff>
        </xdr:from>
        <xdr:to>
          <xdr:col>13</xdr:col>
          <xdr:colOff>628650</xdr:colOff>
          <xdr:row>2</xdr:row>
          <xdr:rowOff>180975</xdr:rowOff>
        </xdr:to>
        <xdr:sp macro="" textlink="">
          <xdr:nvSpPr>
            <xdr:cNvPr id="19472" name="Button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Aggiusta grafico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27</xdr:row>
          <xdr:rowOff>180975</xdr:rowOff>
        </xdr:from>
        <xdr:to>
          <xdr:col>10</xdr:col>
          <xdr:colOff>638175</xdr:colOff>
          <xdr:row>29</xdr:row>
          <xdr:rowOff>123825</xdr:rowOff>
        </xdr:to>
        <xdr:sp macro="" textlink="">
          <xdr:nvSpPr>
            <xdr:cNvPr id="19475" name="Button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Cancella Geometria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3</xdr:row>
      <xdr:rowOff>95251</xdr:rowOff>
    </xdr:from>
    <xdr:to>
      <xdr:col>17</xdr:col>
      <xdr:colOff>685801</xdr:colOff>
      <xdr:row>27</xdr:row>
      <xdr:rowOff>133351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161925</xdr:rowOff>
        </xdr:from>
        <xdr:to>
          <xdr:col>10</xdr:col>
          <xdr:colOff>466725</xdr:colOff>
          <xdr:row>3</xdr:row>
          <xdr:rowOff>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inverti clock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95250</xdr:rowOff>
        </xdr:from>
        <xdr:to>
          <xdr:col>10</xdr:col>
          <xdr:colOff>466725</xdr:colOff>
          <xdr:row>1</xdr:row>
          <xdr:rowOff>123825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Controlla clock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</xdr:row>
          <xdr:rowOff>38100</xdr:rowOff>
        </xdr:from>
        <xdr:to>
          <xdr:col>21</xdr:col>
          <xdr:colOff>590550</xdr:colOff>
          <xdr:row>7</xdr:row>
          <xdr:rowOff>171450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Trasla Poligono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28</xdr:row>
          <xdr:rowOff>0</xdr:rowOff>
        </xdr:from>
        <xdr:to>
          <xdr:col>17</xdr:col>
          <xdr:colOff>723900</xdr:colOff>
          <xdr:row>29</xdr:row>
          <xdr:rowOff>133350</xdr:rowOff>
        </xdr:to>
        <xdr:sp macro="" textlink="">
          <xdr:nvSpPr>
            <xdr:cNvPr id="21508" name="Button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Calcola Geometria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95250</xdr:rowOff>
        </xdr:from>
        <xdr:to>
          <xdr:col>21</xdr:col>
          <xdr:colOff>561975</xdr:colOff>
          <xdr:row>13</xdr:row>
          <xdr:rowOff>0</xdr:rowOff>
        </xdr:to>
        <xdr:sp macro="" textlink="">
          <xdr:nvSpPr>
            <xdr:cNvPr id="21509" name="Button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Ruota attorno al punto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</xdr:row>
          <xdr:rowOff>95250</xdr:rowOff>
        </xdr:from>
        <xdr:to>
          <xdr:col>17</xdr:col>
          <xdr:colOff>628650</xdr:colOff>
          <xdr:row>2</xdr:row>
          <xdr:rowOff>180975</xdr:rowOff>
        </xdr:to>
        <xdr:sp macro="" textlink="">
          <xdr:nvSpPr>
            <xdr:cNvPr id="21512" name="Button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Aggiusta grafico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0</xdr:rowOff>
        </xdr:from>
        <xdr:to>
          <xdr:col>11</xdr:col>
          <xdr:colOff>466725</xdr:colOff>
          <xdr:row>29</xdr:row>
          <xdr:rowOff>133350</xdr:rowOff>
        </xdr:to>
        <xdr:sp macro="" textlink="">
          <xdr:nvSpPr>
            <xdr:cNvPr id="21515" name="Button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Calcola Nocciolo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30</xdr:row>
          <xdr:rowOff>0</xdr:rowOff>
        </xdr:from>
        <xdr:to>
          <xdr:col>11</xdr:col>
          <xdr:colOff>466725</xdr:colOff>
          <xdr:row>31</xdr:row>
          <xdr:rowOff>133350</xdr:rowOff>
        </xdr:to>
        <xdr:sp macro="" textlink="">
          <xdr:nvSpPr>
            <xdr:cNvPr id="21516" name="Button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Cancella Nocciolo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30</xdr:row>
          <xdr:rowOff>0</xdr:rowOff>
        </xdr:from>
        <xdr:to>
          <xdr:col>17</xdr:col>
          <xdr:colOff>714375</xdr:colOff>
          <xdr:row>31</xdr:row>
          <xdr:rowOff>133350</xdr:rowOff>
        </xdr:to>
        <xdr:sp macro="" textlink="">
          <xdr:nvSpPr>
            <xdr:cNvPr id="21517" name="Button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Cancella Ellisse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/>
  <dimension ref="B2:AM116"/>
  <sheetViews>
    <sheetView showGridLines="0" workbookViewId="0">
      <selection activeCell="Q19" sqref="Q19"/>
    </sheetView>
  </sheetViews>
  <sheetFormatPr defaultRowHeight="15" x14ac:dyDescent="0.25"/>
  <cols>
    <col min="1" max="1" width="3" customWidth="1"/>
    <col min="2" max="2" width="4.5703125" customWidth="1"/>
    <col min="3" max="3" width="7.7109375" customWidth="1"/>
    <col min="4" max="4" width="7.28515625" customWidth="1"/>
    <col min="5" max="5" width="2.5703125" customWidth="1"/>
    <col min="6" max="8" width="9.7109375" bestFit="1" customWidth="1"/>
    <col min="9" max="10" width="9.28515625" bestFit="1" customWidth="1"/>
    <col min="11" max="11" width="10.5703125" bestFit="1" customWidth="1"/>
    <col min="12" max="12" width="12.28515625" bestFit="1" customWidth="1"/>
    <col min="13" max="13" width="10.5703125" bestFit="1" customWidth="1"/>
    <col min="14" max="14" width="11.5703125" bestFit="1" customWidth="1"/>
    <col min="15" max="15" width="2.7109375" customWidth="1"/>
    <col min="16" max="16" width="9.7109375" bestFit="1" customWidth="1"/>
    <col min="22" max="34" width="0" hidden="1" customWidth="1"/>
    <col min="35" max="35" width="5.85546875" hidden="1" customWidth="1"/>
    <col min="36" max="39" width="0" hidden="1" customWidth="1"/>
  </cols>
  <sheetData>
    <row r="2" spans="2:39" ht="19.5" thickBot="1" x14ac:dyDescent="0.35">
      <c r="B2" s="44" t="s">
        <v>6</v>
      </c>
      <c r="C2" s="44"/>
      <c r="D2" s="10">
        <f>COUNT(B:B)</f>
        <v>40</v>
      </c>
      <c r="H2" s="11" t="s">
        <v>7</v>
      </c>
      <c r="J2" s="45" t="s">
        <v>21</v>
      </c>
      <c r="K2" s="45"/>
      <c r="O2" s="17"/>
      <c r="P2" s="17"/>
      <c r="Q2" s="17"/>
      <c r="R2" s="17"/>
      <c r="S2" s="17"/>
      <c r="AA2" s="11" t="s">
        <v>29</v>
      </c>
      <c r="AB2" s="11" t="s">
        <v>30</v>
      </c>
      <c r="AC2" s="11" t="s">
        <v>3</v>
      </c>
      <c r="AD2" s="21" t="s">
        <v>32</v>
      </c>
      <c r="AE2" s="21" t="s">
        <v>16</v>
      </c>
      <c r="AF2" s="21" t="s">
        <v>17</v>
      </c>
      <c r="AG2" s="27" t="s">
        <v>44</v>
      </c>
      <c r="AH2" s="27" t="s">
        <v>45</v>
      </c>
    </row>
    <row r="3" spans="2:39" ht="15.75" thickBot="1" x14ac:dyDescent="0.3">
      <c r="B3" s="7" t="s">
        <v>5</v>
      </c>
      <c r="C3" s="7" t="s">
        <v>0</v>
      </c>
      <c r="D3" s="7" t="s">
        <v>1</v>
      </c>
      <c r="H3" s="20" t="s">
        <v>8</v>
      </c>
      <c r="J3" s="2" t="s">
        <v>20</v>
      </c>
      <c r="K3" s="8">
        <v>1</v>
      </c>
      <c r="O3" s="17"/>
      <c r="P3" s="47" t="s">
        <v>41</v>
      </c>
      <c r="Q3" s="48"/>
      <c r="R3" s="49"/>
      <c r="S3" s="17"/>
      <c r="V3" s="45" t="s">
        <v>46</v>
      </c>
      <c r="W3" s="45"/>
      <c r="X3" s="50" t="s">
        <v>47</v>
      </c>
      <c r="Y3" s="51"/>
      <c r="AA3" s="6">
        <f>SQRT(M37)</f>
        <v>229.90762877934608</v>
      </c>
      <c r="AB3" s="6">
        <f>SQRT(N37)</f>
        <v>71.444212160807226</v>
      </c>
      <c r="AC3" s="19">
        <f>J37</f>
        <v>1.5707953272457207</v>
      </c>
      <c r="AD3" s="11">
        <f>2*PI()/36</f>
        <v>0.17453292519943295</v>
      </c>
      <c r="AE3" s="6">
        <f>G33</f>
        <v>-1.0224267224479863E-13</v>
      </c>
      <c r="AF3" s="6">
        <f>H33</f>
        <v>-7.8376663000843984E-13</v>
      </c>
      <c r="AG3" s="27">
        <f ca="1">MAX(GeoPolyPuntiX)-MIN(GeoPolyPuntiX)</f>
        <v>300</v>
      </c>
      <c r="AH3" s="27">
        <f ca="1">MAX(GeoPolyPuntiY)-MIN(GeoPolyPuntiY)</f>
        <v>540</v>
      </c>
    </row>
    <row r="4" spans="2:39" x14ac:dyDescent="0.25">
      <c r="B4" s="9">
        <v>1</v>
      </c>
      <c r="C4" s="8">
        <v>-149.99905769035081</v>
      </c>
      <c r="D4" s="8">
        <v>270.00243273714</v>
      </c>
      <c r="V4">
        <v>98.8</v>
      </c>
      <c r="W4">
        <v>99.699999999999989</v>
      </c>
      <c r="X4" s="30">
        <v>390.1</v>
      </c>
      <c r="Y4" s="30">
        <v>783.8</v>
      </c>
      <c r="AJ4" s="43" t="s">
        <v>37</v>
      </c>
      <c r="AK4" s="43"/>
      <c r="AL4" s="43"/>
      <c r="AM4" s="43"/>
    </row>
    <row r="5" spans="2:39" x14ac:dyDescent="0.25">
      <c r="B5" s="9">
        <v>2</v>
      </c>
      <c r="C5" s="8">
        <v>-149.99905769035078</v>
      </c>
      <c r="D5" s="8">
        <v>246.00243273713997</v>
      </c>
      <c r="P5" s="16" t="s">
        <v>38</v>
      </c>
      <c r="Q5" s="16" t="s">
        <v>39</v>
      </c>
      <c r="R5" s="12"/>
      <c r="V5">
        <v>101.19999999999999</v>
      </c>
      <c r="W5">
        <v>135.5</v>
      </c>
      <c r="X5" s="30">
        <v>447.1</v>
      </c>
      <c r="Y5" s="30">
        <v>810.2</v>
      </c>
      <c r="AA5" s="11" t="s">
        <v>5</v>
      </c>
      <c r="AB5" s="11" t="s">
        <v>31</v>
      </c>
      <c r="AC5" s="11" t="s">
        <v>0</v>
      </c>
      <c r="AD5" s="11" t="s">
        <v>1</v>
      </c>
      <c r="AE5" s="21" t="s">
        <v>33</v>
      </c>
      <c r="AF5" s="21" t="s">
        <v>34</v>
      </c>
      <c r="AG5" s="21" t="s">
        <v>35</v>
      </c>
      <c r="AH5" s="21" t="s">
        <v>36</v>
      </c>
      <c r="AJ5" s="11" t="s">
        <v>0</v>
      </c>
      <c r="AK5" s="11" t="s">
        <v>1</v>
      </c>
      <c r="AL5" s="11" t="s">
        <v>0</v>
      </c>
      <c r="AM5" s="21" t="s">
        <v>1</v>
      </c>
    </row>
    <row r="6" spans="2:39" x14ac:dyDescent="0.25">
      <c r="B6" s="9">
        <v>3</v>
      </c>
      <c r="C6" s="8">
        <v>-33.259057690350851</v>
      </c>
      <c r="D6" s="8">
        <v>246.00243273713997</v>
      </c>
      <c r="P6" s="8">
        <v>0</v>
      </c>
      <c r="Q6" s="8">
        <v>0</v>
      </c>
      <c r="R6" s="2"/>
      <c r="V6">
        <v>86.199999999999989</v>
      </c>
      <c r="W6">
        <v>161.5</v>
      </c>
      <c r="X6" s="30">
        <v>520.79999999999995</v>
      </c>
      <c r="Y6" s="30">
        <v>821.3</v>
      </c>
      <c r="Z6" s="17"/>
      <c r="AA6" s="2">
        <v>1</v>
      </c>
      <c r="AB6" s="2">
        <f>$AD$3*(AA6-1)</f>
        <v>0</v>
      </c>
      <c r="AC6" s="2">
        <f>$AA$3*COS(AB6)</f>
        <v>229.90762877934608</v>
      </c>
      <c r="AD6" s="2">
        <f>$AB$3*SIN(AB6)</f>
        <v>0</v>
      </c>
      <c r="AE6" s="2">
        <f>AC6*COS($AC$3)-AD6*SIN($AC$3)</f>
        <v>2.2980398088734969E-4</v>
      </c>
      <c r="AF6" s="2">
        <f>AC6*SIN($AC$3)+AD6*COS($AC$3)</f>
        <v>229.90762877923123</v>
      </c>
      <c r="AG6" s="3">
        <f>AE6+$AE$3</f>
        <v>2.2980398078510701E-4</v>
      </c>
      <c r="AH6" s="3">
        <f>AF6+$AF$3</f>
        <v>229.90762877923044</v>
      </c>
      <c r="AJ6" s="3">
        <f>$AE$3+1.15*$AA$3*COS($AC$3)</f>
        <v>2.6427457791820943E-4</v>
      </c>
      <c r="AK6" s="3">
        <f>$AF$3+1.15*$AA$3*SIN($AC$3)</f>
        <v>264.39377309611507</v>
      </c>
      <c r="AL6" s="3">
        <f>$AE$3+1.15*$AB$3*COS($AC$3+PI()/2)</f>
        <v>-82.160843984887364</v>
      </c>
      <c r="AM6" s="3">
        <f>$AF$3+1.15*$AB$3*SIN($AC$3+PI()/2)</f>
        <v>8.2123803120448481E-5</v>
      </c>
    </row>
    <row r="7" spans="2:39" x14ac:dyDescent="0.25">
      <c r="B7" s="9">
        <v>4</v>
      </c>
      <c r="C7" s="8">
        <v>-27.249057690350845</v>
      </c>
      <c r="D7" s="8">
        <v>245.32243273714016</v>
      </c>
      <c r="V7">
        <v>63.900000000000006</v>
      </c>
      <c r="W7">
        <v>172.5</v>
      </c>
      <c r="X7" s="30">
        <v>625.1</v>
      </c>
      <c r="Y7" s="30">
        <v>797.7</v>
      </c>
      <c r="AA7" s="2">
        <v>2</v>
      </c>
      <c r="AB7" s="2">
        <f t="shared" ref="AB7:AB42" si="0">$AD$3*(AA7-1)</f>
        <v>0.17453292519943295</v>
      </c>
      <c r="AC7" s="2">
        <f t="shared" ref="AC7:AC42" si="1">$AA$3*COS(AB7)</f>
        <v>226.41481529855267</v>
      </c>
      <c r="AD7" s="2">
        <f t="shared" ref="AD7:AD42" si="2">$AB$3*SIN(AB7)</f>
        <v>12.406157246573718</v>
      </c>
      <c r="AE7" s="2">
        <f t="shared" ref="AE7:AE42" si="3">AC7*COS($AC$3)-AD7*SIN($AC$3)</f>
        <v>-12.40593093382547</v>
      </c>
      <c r="AF7" s="2">
        <f t="shared" ref="AF7:AF42" si="4">AC7*SIN($AC$3)+AD7*COS($AC$3)</f>
        <v>226.41482769900381</v>
      </c>
      <c r="AG7" s="3">
        <f t="shared" ref="AG7:AG42" si="5">AE7+$AE$3</f>
        <v>-12.405930933825573</v>
      </c>
      <c r="AH7" s="3">
        <f t="shared" ref="AH7:AH42" si="6">AF7+$AF$3</f>
        <v>226.41482769900301</v>
      </c>
      <c r="AJ7" s="3">
        <f>$AE$3-1.15*$AA$3*COS($AC$3)</f>
        <v>-2.6427457812269473E-4</v>
      </c>
      <c r="AK7" s="3">
        <f>$AF$3-1.15*$AA$3*SIN($AC$3)</f>
        <v>-264.39377309611666</v>
      </c>
      <c r="AL7" s="3">
        <f>$AE$3-1.15*$AB$3*COS($AC$3+PI()/2)</f>
        <v>82.160843984887165</v>
      </c>
      <c r="AM7" s="3">
        <f>$AF$3-1.15*$AB$3*SIN($AC$3+PI()/2)</f>
        <v>-8.2123804687981748E-5</v>
      </c>
    </row>
    <row r="8" spans="2:39" x14ac:dyDescent="0.25">
      <c r="B8" s="9">
        <v>5</v>
      </c>
      <c r="C8" s="8">
        <v>-21.539057690350834</v>
      </c>
      <c r="D8" s="8">
        <v>243.32243273714016</v>
      </c>
      <c r="V8">
        <v>58.599999999999994</v>
      </c>
      <c r="W8">
        <v>169.4</v>
      </c>
      <c r="X8" s="30">
        <v>750.2</v>
      </c>
      <c r="Y8" s="30">
        <v>726.8</v>
      </c>
      <c r="AA8" s="2">
        <v>3</v>
      </c>
      <c r="AB8" s="2">
        <f t="shared" si="0"/>
        <v>0.3490658503988659</v>
      </c>
      <c r="AC8" s="2">
        <f t="shared" si="1"/>
        <v>216.04250222633746</v>
      </c>
      <c r="AD8" s="2">
        <f t="shared" si="2"/>
        <v>24.435359683028771</v>
      </c>
      <c r="AE8" s="2">
        <f t="shared" si="3"/>
        <v>-24.435143737911496</v>
      </c>
      <c r="AF8" s="2">
        <f t="shared" si="4"/>
        <v>216.04252665057314</v>
      </c>
      <c r="AG8" s="3">
        <f t="shared" si="5"/>
        <v>-24.435143737911599</v>
      </c>
      <c r="AH8" s="3">
        <f t="shared" si="6"/>
        <v>216.04252665057234</v>
      </c>
    </row>
    <row r="9" spans="2:39" x14ac:dyDescent="0.25">
      <c r="B9" s="9">
        <v>6</v>
      </c>
      <c r="C9" s="8">
        <v>-16.419057690350829</v>
      </c>
      <c r="D9" s="8">
        <v>240.10243273714013</v>
      </c>
      <c r="V9">
        <v>68.900000000000006</v>
      </c>
      <c r="W9">
        <v>151.5</v>
      </c>
      <c r="X9" s="30">
        <v>854.5</v>
      </c>
      <c r="Y9" s="30">
        <v>621.20000000000005</v>
      </c>
      <c r="AA9" s="2">
        <v>4</v>
      </c>
      <c r="AB9" s="2">
        <f t="shared" si="0"/>
        <v>0.52359877559829882</v>
      </c>
      <c r="AC9" s="2">
        <f t="shared" si="1"/>
        <v>199.10584704675603</v>
      </c>
      <c r="AD9" s="2">
        <f t="shared" si="2"/>
        <v>35.722106080403606</v>
      </c>
      <c r="AE9" s="2">
        <f t="shared" si="3"/>
        <v>-35.721907064300417</v>
      </c>
      <c r="AF9" s="2">
        <f t="shared" si="4"/>
        <v>199.10588275265823</v>
      </c>
      <c r="AG9" s="3">
        <f t="shared" si="5"/>
        <v>-35.721907064300517</v>
      </c>
      <c r="AH9" s="3">
        <f t="shared" si="6"/>
        <v>199.10588275265744</v>
      </c>
      <c r="AJ9" s="45" t="s">
        <v>42</v>
      </c>
      <c r="AK9" s="45"/>
      <c r="AL9" s="45" t="s">
        <v>43</v>
      </c>
      <c r="AM9" s="45"/>
    </row>
    <row r="10" spans="2:39" x14ac:dyDescent="0.25">
      <c r="B10" s="9">
        <v>7</v>
      </c>
      <c r="C10" s="8">
        <v>-12.149057690350839</v>
      </c>
      <c r="D10" s="8">
        <v>235.83243273714004</v>
      </c>
      <c r="P10" s="16" t="s">
        <v>0</v>
      </c>
      <c r="Q10" s="16" t="s">
        <v>1</v>
      </c>
      <c r="R10" s="16" t="s">
        <v>40</v>
      </c>
      <c r="V10">
        <v>68.900000000000006</v>
      </c>
      <c r="W10">
        <v>127.69999999999999</v>
      </c>
      <c r="X10" s="30">
        <v>914.3</v>
      </c>
      <c r="Y10" s="30">
        <v>518.29999999999995</v>
      </c>
      <c r="AA10" s="2">
        <v>5</v>
      </c>
      <c r="AB10" s="2">
        <f t="shared" si="0"/>
        <v>0.69813170079773179</v>
      </c>
      <c r="AC10" s="2">
        <f t="shared" si="1"/>
        <v>176.1194614570789</v>
      </c>
      <c r="AD10" s="2">
        <f t="shared" si="2"/>
        <v>45.923454360783253</v>
      </c>
      <c r="AE10" s="2">
        <f t="shared" si="3"/>
        <v>-45.923278320697747</v>
      </c>
      <c r="AF10" s="2">
        <f t="shared" si="4"/>
        <v>176.11950735974187</v>
      </c>
      <c r="AG10" s="3">
        <f t="shared" si="5"/>
        <v>-45.923278320697847</v>
      </c>
      <c r="AH10" s="3">
        <f t="shared" si="6"/>
        <v>176.11950735974108</v>
      </c>
      <c r="AJ10" s="26" t="s">
        <v>0</v>
      </c>
      <c r="AK10" s="26" t="s">
        <v>1</v>
      </c>
      <c r="AL10" s="26" t="s">
        <v>0</v>
      </c>
      <c r="AM10" s="26" t="s">
        <v>1</v>
      </c>
    </row>
    <row r="11" spans="2:39" x14ac:dyDescent="0.25">
      <c r="B11" s="9">
        <v>8</v>
      </c>
      <c r="C11" s="8">
        <v>-8.9290576903508274</v>
      </c>
      <c r="D11" s="8">
        <v>230.71243273714003</v>
      </c>
      <c r="P11" s="8">
        <v>0</v>
      </c>
      <c r="Q11" s="8">
        <v>0</v>
      </c>
      <c r="R11" s="8">
        <v>-45</v>
      </c>
      <c r="V11">
        <v>58.599999999999994</v>
      </c>
      <c r="W11">
        <v>121.69999999999999</v>
      </c>
      <c r="X11" s="30">
        <v>928.2</v>
      </c>
      <c r="Y11" s="30">
        <v>464.1</v>
      </c>
      <c r="AA11" s="2">
        <v>6</v>
      </c>
      <c r="AB11" s="2">
        <f t="shared" si="0"/>
        <v>0.87266462599716477</v>
      </c>
      <c r="AC11" s="2">
        <f t="shared" si="1"/>
        <v>147.78177515177609</v>
      </c>
      <c r="AD11" s="2">
        <f t="shared" si="2"/>
        <v>54.729441718799691</v>
      </c>
      <c r="AE11" s="2">
        <f t="shared" si="3"/>
        <v>-54.72929400362078</v>
      </c>
      <c r="AF11" s="2">
        <f t="shared" si="4"/>
        <v>147.78182985647061</v>
      </c>
      <c r="AG11" s="3">
        <f t="shared" si="5"/>
        <v>-54.729294003620879</v>
      </c>
      <c r="AH11" s="3">
        <f t="shared" si="6"/>
        <v>147.78182985646981</v>
      </c>
      <c r="AJ11" s="2">
        <f>X_K</f>
        <v>0</v>
      </c>
      <c r="AK11" s="2">
        <f ca="1">MIN(GeoPolyPuntiY)-$AH$3</f>
        <v>-809.99756726286</v>
      </c>
      <c r="AL11" s="2">
        <f ca="1">MIN(GeoPolyPuntiX)-$AG$3</f>
        <v>-449.99905769035081</v>
      </c>
      <c r="AM11" s="2">
        <f>Y_K</f>
        <v>0</v>
      </c>
    </row>
    <row r="12" spans="2:39" x14ac:dyDescent="0.25">
      <c r="B12" s="9">
        <v>9</v>
      </c>
      <c r="C12" s="8">
        <v>-6.929057690350831</v>
      </c>
      <c r="D12" s="8">
        <v>225.00243273714</v>
      </c>
      <c r="V12">
        <v>48.300000000000011</v>
      </c>
      <c r="W12">
        <v>115.80000000000001</v>
      </c>
      <c r="X12" s="30">
        <v>932.4</v>
      </c>
      <c r="Y12" s="30">
        <v>368.2</v>
      </c>
      <c r="AA12" s="2">
        <v>7</v>
      </c>
      <c r="AB12" s="2">
        <f t="shared" si="0"/>
        <v>1.0471975511965976</v>
      </c>
      <c r="AC12" s="2">
        <f t="shared" si="1"/>
        <v>114.95381438967307</v>
      </c>
      <c r="AD12" s="2">
        <f t="shared" si="2"/>
        <v>61.872502684624173</v>
      </c>
      <c r="AE12" s="2">
        <f t="shared" si="3"/>
        <v>-61.872387782602821</v>
      </c>
      <c r="AF12" s="2">
        <f t="shared" si="4"/>
        <v>114.95387623422472</v>
      </c>
      <c r="AG12" s="3">
        <f t="shared" si="5"/>
        <v>-61.872387782602921</v>
      </c>
      <c r="AH12" s="3">
        <f t="shared" si="6"/>
        <v>114.95387623422394</v>
      </c>
      <c r="AJ12" s="2">
        <f>X_K</f>
        <v>0</v>
      </c>
      <c r="AK12" s="2">
        <f ca="1">MAX(GeoPolyPuntiY)+$AH$3</f>
        <v>810.00243273714</v>
      </c>
      <c r="AL12" s="2">
        <f ca="1">MAX(GeoPolyPuntiX)+$AG$3</f>
        <v>450.00094230964919</v>
      </c>
      <c r="AM12" s="2">
        <f>Y_K</f>
        <v>0</v>
      </c>
    </row>
    <row r="13" spans="2:39" x14ac:dyDescent="0.25">
      <c r="B13" s="9">
        <v>10</v>
      </c>
      <c r="C13" s="8">
        <v>-6.2490576903508339</v>
      </c>
      <c r="D13" s="8">
        <v>219.00243273714</v>
      </c>
      <c r="V13">
        <v>27.599999999999994</v>
      </c>
      <c r="W13">
        <v>127.69999999999999</v>
      </c>
      <c r="X13" s="30">
        <v>900.4</v>
      </c>
      <c r="Y13" s="30">
        <v>314</v>
      </c>
      <c r="AA13" s="2">
        <v>8</v>
      </c>
      <c r="AB13" s="2">
        <f t="shared" si="0"/>
        <v>1.2217304763960306</v>
      </c>
      <c r="AC13" s="2">
        <f t="shared" si="1"/>
        <v>78.633040146776608</v>
      </c>
      <c r="AD13" s="2">
        <f t="shared" si="2"/>
        <v>67.135598965373404</v>
      </c>
      <c r="AE13" s="2">
        <f t="shared" si="3"/>
        <v>-67.135520367749393</v>
      </c>
      <c r="AF13" s="2">
        <f t="shared" si="4"/>
        <v>78.633107252069948</v>
      </c>
      <c r="AG13" s="3">
        <f t="shared" si="5"/>
        <v>-67.135520367749493</v>
      </c>
      <c r="AH13" s="3">
        <f t="shared" si="6"/>
        <v>78.633107252069166</v>
      </c>
    </row>
    <row r="14" spans="2:39" x14ac:dyDescent="0.25">
      <c r="B14" s="9">
        <v>11</v>
      </c>
      <c r="C14" s="8">
        <v>-6.2590576903508381</v>
      </c>
      <c r="D14" s="8">
        <v>-219.00756726285999</v>
      </c>
      <c r="P14" s="17"/>
      <c r="Q14" s="17"/>
      <c r="R14" s="17"/>
      <c r="V14">
        <v>17.300000000000011</v>
      </c>
      <c r="W14">
        <v>145.5</v>
      </c>
      <c r="X14" s="30">
        <v>778.1</v>
      </c>
      <c r="Y14" s="30">
        <v>209.7</v>
      </c>
      <c r="AA14" s="2">
        <v>9</v>
      </c>
      <c r="AB14" s="2">
        <f t="shared" si="0"/>
        <v>1.3962634015954636</v>
      </c>
      <c r="AC14" s="2">
        <f t="shared" si="1"/>
        <v>39.92304076925857</v>
      </c>
      <c r="AD14" s="2">
        <f t="shared" si="2"/>
        <v>70.358814043812032</v>
      </c>
      <c r="AE14" s="2">
        <f t="shared" si="3"/>
        <v>-70.358774138734375</v>
      </c>
      <c r="AF14" s="2">
        <f t="shared" si="4"/>
        <v>39.923111096333223</v>
      </c>
      <c r="AG14" s="3">
        <f t="shared" si="5"/>
        <v>-70.358774138734475</v>
      </c>
      <c r="AH14" s="3">
        <f t="shared" si="6"/>
        <v>39.923111096332441</v>
      </c>
    </row>
    <row r="15" spans="2:39" x14ac:dyDescent="0.25">
      <c r="B15" s="9">
        <v>12</v>
      </c>
      <c r="C15" s="8">
        <v>-6.9290576903508558</v>
      </c>
      <c r="D15" s="8">
        <v>-225.00756726285999</v>
      </c>
      <c r="V15">
        <v>12</v>
      </c>
      <c r="W15">
        <v>142.5</v>
      </c>
      <c r="X15" s="30">
        <v>707.1</v>
      </c>
      <c r="Y15" s="30">
        <v>183.3</v>
      </c>
      <c r="AA15" s="2">
        <v>10</v>
      </c>
      <c r="AB15" s="2">
        <f t="shared" si="0"/>
        <v>1.5707963267948966</v>
      </c>
      <c r="AC15" s="2">
        <f t="shared" si="1"/>
        <v>1.4083548808536021E-14</v>
      </c>
      <c r="AD15" s="2">
        <f t="shared" si="2"/>
        <v>71.444212160807226</v>
      </c>
      <c r="AE15" s="2">
        <f t="shared" si="3"/>
        <v>-71.444212160771528</v>
      </c>
      <c r="AF15" s="2">
        <f t="shared" si="4"/>
        <v>7.1412003404676714E-5</v>
      </c>
      <c r="AG15" s="3">
        <f t="shared" si="5"/>
        <v>-71.444212160771627</v>
      </c>
      <c r="AH15" s="3">
        <f t="shared" si="6"/>
        <v>7.1412002620910081E-5</v>
      </c>
    </row>
    <row r="16" spans="2:39" x14ac:dyDescent="0.25">
      <c r="B16" s="9">
        <v>13</v>
      </c>
      <c r="C16" s="8">
        <v>-8.9290576903508523</v>
      </c>
      <c r="D16" s="8">
        <v>-230.71756726285992</v>
      </c>
      <c r="P16" s="40"/>
      <c r="Q16" s="40"/>
      <c r="R16" s="40"/>
      <c r="S16" s="13"/>
      <c r="T16" s="13"/>
      <c r="V16">
        <v>10.300000000000011</v>
      </c>
      <c r="W16">
        <v>117.69999999999999</v>
      </c>
      <c r="X16" s="30">
        <v>573.70000000000005</v>
      </c>
      <c r="Y16" s="30">
        <v>155.5</v>
      </c>
      <c r="AA16" s="2">
        <v>11</v>
      </c>
      <c r="AB16" s="2">
        <f t="shared" si="0"/>
        <v>1.7453292519943295</v>
      </c>
      <c r="AC16" s="2">
        <f t="shared" si="1"/>
        <v>-39.923040769258549</v>
      </c>
      <c r="AD16" s="2">
        <f t="shared" si="2"/>
        <v>70.358814043812032</v>
      </c>
      <c r="AE16" s="2">
        <f t="shared" si="3"/>
        <v>-70.358853948819373</v>
      </c>
      <c r="AF16" s="2">
        <f t="shared" si="4"/>
        <v>-39.922970442144006</v>
      </c>
      <c r="AG16" s="3">
        <f t="shared" si="5"/>
        <v>-70.358853948819473</v>
      </c>
      <c r="AH16" s="3">
        <f t="shared" si="6"/>
        <v>-39.922970442144788</v>
      </c>
    </row>
    <row r="17" spans="2:34" x14ac:dyDescent="0.25">
      <c r="B17" s="9">
        <v>14</v>
      </c>
      <c r="C17" s="8">
        <v>-12.149057690350842</v>
      </c>
      <c r="D17" s="8">
        <v>-235.83756726285992</v>
      </c>
      <c r="P17" s="42"/>
      <c r="Q17" s="42"/>
      <c r="R17" s="13"/>
      <c r="S17" s="13"/>
      <c r="T17" s="13"/>
      <c r="V17">
        <v>25.300000000000011</v>
      </c>
      <c r="W17">
        <v>91.699999999999989</v>
      </c>
      <c r="X17" s="30">
        <v>412.4</v>
      </c>
      <c r="Y17" s="30">
        <v>169.4</v>
      </c>
      <c r="AA17" s="2">
        <v>12</v>
      </c>
      <c r="AB17" s="2">
        <f t="shared" si="0"/>
        <v>1.9198621771937625</v>
      </c>
      <c r="AC17" s="2">
        <f t="shared" si="1"/>
        <v>-78.63304014677658</v>
      </c>
      <c r="AD17" s="2">
        <f t="shared" si="2"/>
        <v>67.135598965373418</v>
      </c>
      <c r="AE17" s="2">
        <f t="shared" si="3"/>
        <v>-67.135677562930354</v>
      </c>
      <c r="AF17" s="2">
        <f t="shared" si="4"/>
        <v>-78.632973041404682</v>
      </c>
      <c r="AG17" s="3">
        <f t="shared" si="5"/>
        <v>-67.135677562930454</v>
      </c>
      <c r="AH17" s="3">
        <f t="shared" si="6"/>
        <v>-78.632973041405464</v>
      </c>
    </row>
    <row r="18" spans="2:34" x14ac:dyDescent="0.25">
      <c r="B18" s="9">
        <v>15</v>
      </c>
      <c r="C18" s="8">
        <v>-16.419057690350812</v>
      </c>
      <c r="D18" s="8">
        <v>-240.1075672628599</v>
      </c>
      <c r="P18" s="13"/>
      <c r="Q18" s="13"/>
      <c r="R18" s="13"/>
      <c r="S18" s="13"/>
      <c r="T18" s="13"/>
      <c r="V18">
        <v>57.5</v>
      </c>
      <c r="W18">
        <v>75.800000000000011</v>
      </c>
      <c r="X18" s="30">
        <v>316.39999999999998</v>
      </c>
      <c r="Y18" s="30">
        <v>232</v>
      </c>
      <c r="AA18" s="2">
        <v>13</v>
      </c>
      <c r="AB18" s="2">
        <f t="shared" si="0"/>
        <v>2.0943951023931953</v>
      </c>
      <c r="AC18" s="2">
        <f t="shared" si="1"/>
        <v>-114.95381438967298</v>
      </c>
      <c r="AD18" s="2">
        <f t="shared" si="2"/>
        <v>61.87250268462418</v>
      </c>
      <c r="AE18" s="2">
        <f t="shared" si="3"/>
        <v>-61.872617586583715</v>
      </c>
      <c r="AF18" s="2">
        <f t="shared" si="4"/>
        <v>-114.95375254500648</v>
      </c>
      <c r="AG18" s="3">
        <f t="shared" si="5"/>
        <v>-61.872617586583814</v>
      </c>
      <c r="AH18" s="3">
        <f t="shared" si="6"/>
        <v>-114.95375254500726</v>
      </c>
    </row>
    <row r="19" spans="2:34" x14ac:dyDescent="0.25">
      <c r="B19" s="9">
        <v>16</v>
      </c>
      <c r="C19" s="8">
        <v>-21.539057690350834</v>
      </c>
      <c r="D19" s="8">
        <v>-243.32756726285993</v>
      </c>
      <c r="P19" s="13"/>
      <c r="Q19" s="13"/>
      <c r="R19" s="13"/>
      <c r="S19" s="13"/>
      <c r="T19" s="13"/>
      <c r="V19">
        <v>116.80000000000001</v>
      </c>
      <c r="W19">
        <v>-26.799999999999997</v>
      </c>
      <c r="X19" s="30">
        <v>255.2</v>
      </c>
      <c r="Y19" s="30">
        <v>307</v>
      </c>
      <c r="AA19" s="2">
        <v>14</v>
      </c>
      <c r="AB19" s="2">
        <f t="shared" si="0"/>
        <v>2.2689280275926285</v>
      </c>
      <c r="AC19" s="2">
        <f t="shared" si="1"/>
        <v>-147.78177515177609</v>
      </c>
      <c r="AD19" s="2">
        <f t="shared" si="2"/>
        <v>54.729441718799691</v>
      </c>
      <c r="AE19" s="2">
        <f t="shared" si="3"/>
        <v>-54.72958943392392</v>
      </c>
      <c r="AF19" s="2">
        <f t="shared" si="4"/>
        <v>-147.78172044693389</v>
      </c>
      <c r="AG19" s="3">
        <f t="shared" si="5"/>
        <v>-54.729589433924019</v>
      </c>
      <c r="AH19" s="3">
        <f t="shared" si="6"/>
        <v>-147.78172044693468</v>
      </c>
    </row>
    <row r="20" spans="2:34" x14ac:dyDescent="0.25">
      <c r="B20" s="9">
        <v>17</v>
      </c>
      <c r="C20" s="8">
        <v>-27.249057690350828</v>
      </c>
      <c r="D20" s="8">
        <v>-245.32756726285993</v>
      </c>
      <c r="P20" s="13"/>
      <c r="Q20" s="13"/>
      <c r="R20" s="13"/>
      <c r="S20" s="13"/>
      <c r="T20" s="13"/>
      <c r="V20">
        <v>119.30000000000001</v>
      </c>
      <c r="W20">
        <v>-30.199999999999989</v>
      </c>
      <c r="X20" s="30">
        <v>216.3</v>
      </c>
      <c r="Y20" s="30">
        <v>391.8</v>
      </c>
      <c r="AA20" s="2">
        <v>15</v>
      </c>
      <c r="AB20" s="2">
        <f t="shared" si="0"/>
        <v>2.4434609527920612</v>
      </c>
      <c r="AC20" s="2">
        <f t="shared" si="1"/>
        <v>-176.11946145707887</v>
      </c>
      <c r="AD20" s="2">
        <f t="shared" si="2"/>
        <v>45.923454360783275</v>
      </c>
      <c r="AE20" s="2">
        <f t="shared" si="3"/>
        <v>-45.923630400822894</v>
      </c>
      <c r="AF20" s="2">
        <f t="shared" si="4"/>
        <v>-176.11941555423991</v>
      </c>
      <c r="AG20" s="3">
        <f t="shared" si="5"/>
        <v>-45.923630400822994</v>
      </c>
      <c r="AH20" s="3">
        <f t="shared" si="6"/>
        <v>-176.1194155542407</v>
      </c>
    </row>
    <row r="21" spans="2:34" x14ac:dyDescent="0.25">
      <c r="B21" s="9">
        <v>18</v>
      </c>
      <c r="C21" s="8">
        <v>-33.249057690350817</v>
      </c>
      <c r="D21" s="8">
        <v>-245.99756726285997</v>
      </c>
      <c r="P21" s="13"/>
      <c r="Q21" s="13"/>
      <c r="R21" s="13"/>
      <c r="S21" s="13"/>
      <c r="T21" s="13"/>
      <c r="V21">
        <v>122.4</v>
      </c>
      <c r="W21">
        <v>-32.900000000000006</v>
      </c>
      <c r="X21" s="30">
        <v>207.9</v>
      </c>
      <c r="Y21" s="30">
        <v>450.2</v>
      </c>
      <c r="AA21" s="2">
        <v>16</v>
      </c>
      <c r="AB21" s="2">
        <f t="shared" si="0"/>
        <v>2.6179938779914944</v>
      </c>
      <c r="AC21" s="2">
        <f t="shared" si="1"/>
        <v>-199.10584704675603</v>
      </c>
      <c r="AD21" s="2">
        <f t="shared" si="2"/>
        <v>35.722106080403606</v>
      </c>
      <c r="AE21" s="2">
        <f t="shared" si="3"/>
        <v>-35.722305096471096</v>
      </c>
      <c r="AF21" s="2">
        <f t="shared" si="4"/>
        <v>-199.10581134065487</v>
      </c>
      <c r="AG21" s="3">
        <f t="shared" si="5"/>
        <v>-35.722305096471196</v>
      </c>
      <c r="AH21" s="3">
        <f t="shared" si="6"/>
        <v>-199.10581134065566</v>
      </c>
    </row>
    <row r="22" spans="2:34" x14ac:dyDescent="0.25">
      <c r="B22" s="9">
        <v>19</v>
      </c>
      <c r="C22" s="8">
        <v>-149.99905769035081</v>
      </c>
      <c r="D22" s="8">
        <v>-245.99756726286</v>
      </c>
      <c r="P22" s="13"/>
      <c r="Q22" s="13"/>
      <c r="R22" s="13"/>
      <c r="S22" s="13"/>
      <c r="T22" s="13"/>
      <c r="V22">
        <v>126.1</v>
      </c>
      <c r="W22">
        <v>-34.800000000000011</v>
      </c>
      <c r="X22" s="30">
        <v>207.9</v>
      </c>
      <c r="Y22" s="30">
        <v>515.5</v>
      </c>
      <c r="AA22" s="2">
        <v>17</v>
      </c>
      <c r="AB22" s="2">
        <f t="shared" si="0"/>
        <v>2.7925268031909272</v>
      </c>
      <c r="AC22" s="2">
        <f t="shared" si="1"/>
        <v>-216.04250222633743</v>
      </c>
      <c r="AD22" s="2">
        <f t="shared" si="2"/>
        <v>24.435359683028782</v>
      </c>
      <c r="AE22" s="2">
        <f t="shared" si="3"/>
        <v>-24.435575628121644</v>
      </c>
      <c r="AF22" s="2">
        <f t="shared" si="4"/>
        <v>-216.04247780188587</v>
      </c>
      <c r="AG22" s="3">
        <f t="shared" si="5"/>
        <v>-24.435575628121747</v>
      </c>
      <c r="AH22" s="3">
        <f t="shared" si="6"/>
        <v>-216.04247780188666</v>
      </c>
    </row>
    <row r="23" spans="2:34" x14ac:dyDescent="0.25">
      <c r="B23" s="9">
        <v>20</v>
      </c>
      <c r="C23" s="8">
        <v>-149.99905769035081</v>
      </c>
      <c r="D23" s="8">
        <v>-269.99756726286</v>
      </c>
      <c r="P23" s="13"/>
      <c r="Q23" s="13"/>
      <c r="R23" s="13"/>
      <c r="S23" s="13"/>
      <c r="T23" s="13"/>
      <c r="V23">
        <v>130.19999999999999</v>
      </c>
      <c r="W23">
        <v>-35.900000000000006</v>
      </c>
      <c r="X23" s="30">
        <v>231.6</v>
      </c>
      <c r="Y23" s="30">
        <v>564.20000000000005</v>
      </c>
      <c r="AA23" s="2">
        <v>18</v>
      </c>
      <c r="AB23" s="2">
        <f t="shared" si="0"/>
        <v>2.9670597283903599</v>
      </c>
      <c r="AC23" s="2">
        <f t="shared" si="1"/>
        <v>-226.41481529855267</v>
      </c>
      <c r="AD23" s="2">
        <f t="shared" si="2"/>
        <v>12.406157246573743</v>
      </c>
      <c r="AE23" s="2">
        <f t="shared" si="3"/>
        <v>-12.406383559309596</v>
      </c>
      <c r="AF23" s="2">
        <f t="shared" si="4"/>
        <v>-226.41480289787529</v>
      </c>
      <c r="AG23" s="3">
        <f t="shared" si="5"/>
        <v>-12.406383559309699</v>
      </c>
      <c r="AH23" s="3">
        <f t="shared" si="6"/>
        <v>-226.41480289787609</v>
      </c>
    </row>
    <row r="24" spans="2:34" x14ac:dyDescent="0.25">
      <c r="B24" s="9">
        <v>21</v>
      </c>
      <c r="C24" s="8">
        <v>150.00094230964919</v>
      </c>
      <c r="D24" s="8">
        <v>-269.99756726286</v>
      </c>
      <c r="P24" s="13"/>
      <c r="Q24" s="13"/>
      <c r="R24" s="13"/>
      <c r="S24" s="13"/>
      <c r="T24" s="13"/>
      <c r="V24">
        <v>134.4</v>
      </c>
      <c r="W24">
        <v>-36.099999999999994</v>
      </c>
      <c r="X24" s="30">
        <v>256.60000000000002</v>
      </c>
      <c r="Y24" s="30">
        <v>597.5</v>
      </c>
      <c r="AA24" s="2">
        <v>19</v>
      </c>
      <c r="AB24" s="2">
        <f t="shared" si="0"/>
        <v>3.1415926535897931</v>
      </c>
      <c r="AC24" s="2">
        <f t="shared" si="1"/>
        <v>-229.90762877934608</v>
      </c>
      <c r="AD24" s="2">
        <f t="shared" si="2"/>
        <v>8.7529766140976618E-15</v>
      </c>
      <c r="AE24" s="2">
        <f t="shared" si="3"/>
        <v>-2.2980398089610267E-4</v>
      </c>
      <c r="AF24" s="2">
        <f t="shared" si="4"/>
        <v>-229.90762877923123</v>
      </c>
      <c r="AG24" s="3">
        <f t="shared" si="5"/>
        <v>-2.2980398099834535E-4</v>
      </c>
      <c r="AH24" s="3">
        <f t="shared" si="6"/>
        <v>-229.90762877923203</v>
      </c>
    </row>
    <row r="25" spans="2:34" x14ac:dyDescent="0.25">
      <c r="B25" s="9">
        <v>22</v>
      </c>
      <c r="C25" s="8">
        <v>150.00094230964919</v>
      </c>
      <c r="D25" s="8">
        <v>-245.99756726286</v>
      </c>
      <c r="P25" s="13"/>
      <c r="Q25" s="40"/>
      <c r="R25" s="40"/>
      <c r="S25" s="13"/>
      <c r="T25" s="13"/>
      <c r="V25">
        <v>138.5</v>
      </c>
      <c r="W25">
        <v>-35.300000000000011</v>
      </c>
      <c r="X25" s="30">
        <v>202.4</v>
      </c>
      <c r="Y25" s="30">
        <v>597.5</v>
      </c>
      <c r="AA25" s="2">
        <v>20</v>
      </c>
      <c r="AB25" s="2">
        <f t="shared" si="0"/>
        <v>3.3161255787892259</v>
      </c>
      <c r="AC25" s="2">
        <f t="shared" si="1"/>
        <v>-226.4148152985527</v>
      </c>
      <c r="AD25" s="2">
        <f t="shared" si="2"/>
        <v>-12.406157246573695</v>
      </c>
      <c r="AE25" s="2">
        <f t="shared" si="3"/>
        <v>12.405930933825447</v>
      </c>
      <c r="AF25" s="2">
        <f t="shared" si="4"/>
        <v>-226.41482769900384</v>
      </c>
      <c r="AG25" s="3">
        <f t="shared" si="5"/>
        <v>12.405930933825344</v>
      </c>
      <c r="AH25" s="3">
        <f t="shared" si="6"/>
        <v>-226.41482769900463</v>
      </c>
    </row>
    <row r="26" spans="2:34" x14ac:dyDescent="0.25">
      <c r="B26" s="9">
        <v>23</v>
      </c>
      <c r="C26" s="8">
        <v>33.250942309649162</v>
      </c>
      <c r="D26" s="8">
        <v>-245.99756726286</v>
      </c>
      <c r="P26" s="41"/>
      <c r="Q26" s="42"/>
      <c r="R26" s="42"/>
      <c r="V26">
        <v>142.30000000000001</v>
      </c>
      <c r="W26">
        <v>-33.599999999999994</v>
      </c>
      <c r="X26" s="30">
        <v>166.2</v>
      </c>
      <c r="Y26" s="30">
        <v>585</v>
      </c>
      <c r="AA26" s="2">
        <v>21</v>
      </c>
      <c r="AB26" s="2">
        <f t="shared" si="0"/>
        <v>3.4906585039886591</v>
      </c>
      <c r="AC26" s="2">
        <f t="shared" si="1"/>
        <v>-216.04250222633746</v>
      </c>
      <c r="AD26" s="2">
        <f t="shared" si="2"/>
        <v>-24.435359683028768</v>
      </c>
      <c r="AE26" s="2">
        <f t="shared" si="3"/>
        <v>24.435143737911492</v>
      </c>
      <c r="AF26" s="2">
        <f t="shared" si="4"/>
        <v>-216.04252665057314</v>
      </c>
      <c r="AG26" s="3">
        <f t="shared" si="5"/>
        <v>24.435143737911389</v>
      </c>
      <c r="AH26" s="3">
        <f t="shared" si="6"/>
        <v>-216.04252665057393</v>
      </c>
    </row>
    <row r="27" spans="2:34" x14ac:dyDescent="0.25">
      <c r="B27" s="9">
        <v>24</v>
      </c>
      <c r="C27" s="8">
        <v>27.240942309649174</v>
      </c>
      <c r="D27" s="8">
        <v>-245.32756726285993</v>
      </c>
      <c r="P27" s="41"/>
      <c r="Q27" s="42"/>
      <c r="R27" s="42"/>
      <c r="V27">
        <v>146.80000000000001</v>
      </c>
      <c r="W27">
        <v>-31</v>
      </c>
      <c r="X27" s="30">
        <v>144</v>
      </c>
      <c r="Y27" s="30">
        <v>564.20000000000005</v>
      </c>
      <c r="AA27" s="2">
        <v>22</v>
      </c>
      <c r="AB27" s="2">
        <f t="shared" si="0"/>
        <v>3.6651914291880918</v>
      </c>
      <c r="AC27" s="2">
        <f t="shared" si="1"/>
        <v>-199.10584704675605</v>
      </c>
      <c r="AD27" s="2">
        <f t="shared" si="2"/>
        <v>-35.722106080403591</v>
      </c>
      <c r="AE27" s="2">
        <f t="shared" si="3"/>
        <v>35.721907064300403</v>
      </c>
      <c r="AF27" s="2">
        <f t="shared" si="4"/>
        <v>-199.10588275265826</v>
      </c>
      <c r="AG27" s="3">
        <f t="shared" si="5"/>
        <v>35.721907064300304</v>
      </c>
      <c r="AH27" s="3">
        <f t="shared" si="6"/>
        <v>-199.10588275265906</v>
      </c>
    </row>
    <row r="28" spans="2:34" x14ac:dyDescent="0.25">
      <c r="B28" s="9">
        <v>25</v>
      </c>
      <c r="C28" s="8">
        <v>21.530942309649159</v>
      </c>
      <c r="D28" s="8">
        <v>-243.3275672628599</v>
      </c>
      <c r="P28" s="13"/>
      <c r="Q28" s="13"/>
      <c r="R28" s="13"/>
      <c r="V28">
        <v>151.19999999999999</v>
      </c>
      <c r="W28">
        <v>-28.5</v>
      </c>
      <c r="X28" s="30">
        <v>132.9</v>
      </c>
      <c r="Y28" s="30">
        <v>592</v>
      </c>
      <c r="AA28" s="2">
        <v>23</v>
      </c>
      <c r="AB28" s="2">
        <f t="shared" si="0"/>
        <v>3.839724354387525</v>
      </c>
      <c r="AC28" s="2">
        <f t="shared" si="1"/>
        <v>-176.1194614570789</v>
      </c>
      <c r="AD28" s="2">
        <f t="shared" si="2"/>
        <v>-45.923454360783253</v>
      </c>
      <c r="AE28" s="2">
        <f t="shared" si="3"/>
        <v>45.923278320697747</v>
      </c>
      <c r="AF28" s="2">
        <f t="shared" si="4"/>
        <v>-176.11950735974187</v>
      </c>
      <c r="AG28" s="3">
        <f t="shared" si="5"/>
        <v>45.923278320697648</v>
      </c>
      <c r="AH28" s="3">
        <f t="shared" si="6"/>
        <v>-176.11950735974267</v>
      </c>
    </row>
    <row r="29" spans="2:34" x14ac:dyDescent="0.25">
      <c r="B29" s="9">
        <v>26</v>
      </c>
      <c r="C29" s="8">
        <v>16.410942309649158</v>
      </c>
      <c r="D29" s="8">
        <v>-240.1075672628599</v>
      </c>
      <c r="I29" s="30"/>
      <c r="P29" s="13"/>
      <c r="Q29" s="13"/>
      <c r="R29" s="13"/>
      <c r="V29">
        <v>154.60000000000002</v>
      </c>
      <c r="W29">
        <v>-26</v>
      </c>
      <c r="X29" s="30">
        <v>152.30000000000001</v>
      </c>
      <c r="Y29" s="30">
        <v>624</v>
      </c>
      <c r="AA29" s="2">
        <v>24</v>
      </c>
      <c r="AB29" s="2">
        <f t="shared" si="0"/>
        <v>4.0142572795869578</v>
      </c>
      <c r="AC29" s="2">
        <f t="shared" si="1"/>
        <v>-147.78177515177612</v>
      </c>
      <c r="AD29" s="2">
        <f t="shared" si="2"/>
        <v>-54.729441718799677</v>
      </c>
      <c r="AE29" s="2">
        <f t="shared" si="3"/>
        <v>54.729294003620765</v>
      </c>
      <c r="AF29" s="2">
        <f t="shared" si="4"/>
        <v>-147.78182985647064</v>
      </c>
      <c r="AG29" s="3">
        <f t="shared" si="5"/>
        <v>54.729294003620666</v>
      </c>
      <c r="AH29" s="3">
        <f t="shared" si="6"/>
        <v>-147.78182985647143</v>
      </c>
    </row>
    <row r="30" spans="2:34" x14ac:dyDescent="0.25">
      <c r="B30" s="9">
        <v>27</v>
      </c>
      <c r="C30" s="8">
        <v>12.140942309649146</v>
      </c>
      <c r="D30" s="8">
        <v>-235.83756726285992</v>
      </c>
      <c r="F30" s="13"/>
      <c r="G30" s="14"/>
      <c r="H30" s="15"/>
      <c r="P30" s="13"/>
      <c r="Q30" s="13"/>
      <c r="R30" s="13"/>
      <c r="V30">
        <v>157.30000000000001</v>
      </c>
      <c r="W30">
        <v>-22.799999999999997</v>
      </c>
      <c r="X30" s="30">
        <v>191.3</v>
      </c>
      <c r="Y30" s="30">
        <v>635.1</v>
      </c>
      <c r="AA30" s="2">
        <v>25</v>
      </c>
      <c r="AB30" s="2">
        <f t="shared" si="0"/>
        <v>4.1887902047863905</v>
      </c>
      <c r="AC30" s="2">
        <f t="shared" si="1"/>
        <v>-114.95381438967314</v>
      </c>
      <c r="AD30" s="2">
        <f t="shared" si="2"/>
        <v>-61.872502684624159</v>
      </c>
      <c r="AE30" s="2">
        <f t="shared" si="3"/>
        <v>61.872387782602807</v>
      </c>
      <c r="AF30" s="2">
        <f t="shared" si="4"/>
        <v>-114.95387623422479</v>
      </c>
      <c r="AG30" s="3">
        <f t="shared" si="5"/>
        <v>61.872387782602708</v>
      </c>
      <c r="AH30" s="3">
        <f t="shared" si="6"/>
        <v>-114.95387623422558</v>
      </c>
    </row>
    <row r="31" spans="2:34" x14ac:dyDescent="0.25">
      <c r="B31" s="9">
        <v>28</v>
      </c>
      <c r="C31" s="8">
        <v>8.9209423096491562</v>
      </c>
      <c r="D31" s="8">
        <v>-230.71756726285992</v>
      </c>
      <c r="F31" s="43" t="s">
        <v>18</v>
      </c>
      <c r="G31" s="43"/>
      <c r="H31" s="43"/>
      <c r="I31" s="43"/>
      <c r="J31" s="43"/>
      <c r="K31" s="43"/>
      <c r="L31" s="43"/>
      <c r="M31" s="43"/>
      <c r="N31" s="43"/>
      <c r="P31" s="13"/>
      <c r="Q31" s="13"/>
      <c r="R31" s="13"/>
      <c r="V31">
        <v>159.30000000000001</v>
      </c>
      <c r="W31">
        <v>-19.099999999999994</v>
      </c>
      <c r="X31" s="30">
        <v>234.4</v>
      </c>
      <c r="Y31" s="30">
        <v>628.1</v>
      </c>
      <c r="AA31" s="2">
        <v>26</v>
      </c>
      <c r="AB31" s="2">
        <f t="shared" si="0"/>
        <v>4.3633231299858233</v>
      </c>
      <c r="AC31" s="2">
        <f t="shared" si="1"/>
        <v>-78.633040146776736</v>
      </c>
      <c r="AD31" s="2">
        <f t="shared" si="2"/>
        <v>-67.13559896537339</v>
      </c>
      <c r="AE31" s="2">
        <f t="shared" si="3"/>
        <v>67.135520367749379</v>
      </c>
      <c r="AF31" s="2">
        <f t="shared" si="4"/>
        <v>-78.633107252070076</v>
      </c>
      <c r="AG31" s="3">
        <f t="shared" si="5"/>
        <v>67.13552036774928</v>
      </c>
      <c r="AH31" s="3">
        <f t="shared" si="6"/>
        <v>-78.633107252070857</v>
      </c>
    </row>
    <row r="32" spans="2:34" x14ac:dyDescent="0.25">
      <c r="B32" s="9">
        <v>29</v>
      </c>
      <c r="C32" s="8">
        <v>6.9209423096491589</v>
      </c>
      <c r="D32" s="8">
        <v>-225.00756726285999</v>
      </c>
      <c r="F32" s="11" t="s">
        <v>4</v>
      </c>
      <c r="G32" s="11" t="s">
        <v>16</v>
      </c>
      <c r="H32" s="11" t="s">
        <v>17</v>
      </c>
      <c r="I32" s="11" t="s">
        <v>9</v>
      </c>
      <c r="J32" s="11" t="s">
        <v>10</v>
      </c>
      <c r="K32" s="11" t="s">
        <v>11</v>
      </c>
      <c r="L32" s="11" t="s">
        <v>12</v>
      </c>
      <c r="M32" s="11" t="s">
        <v>13</v>
      </c>
      <c r="N32" s="21" t="s">
        <v>19</v>
      </c>
      <c r="P32" s="30"/>
      <c r="V32">
        <v>160.39999999999998</v>
      </c>
      <c r="W32">
        <v>-15.099999999999994</v>
      </c>
      <c r="X32" s="30">
        <v>217.7</v>
      </c>
      <c r="Y32" s="30">
        <v>661.5</v>
      </c>
      <c r="AA32" s="2">
        <v>27</v>
      </c>
      <c r="AB32" s="2">
        <f t="shared" si="0"/>
        <v>4.5378560551852569</v>
      </c>
      <c r="AC32" s="2">
        <f t="shared" si="1"/>
        <v>-39.923040769258556</v>
      </c>
      <c r="AD32" s="2">
        <f t="shared" si="2"/>
        <v>-70.358814043812032</v>
      </c>
      <c r="AE32" s="2">
        <f t="shared" si="3"/>
        <v>70.358774138734375</v>
      </c>
      <c r="AF32" s="2">
        <f t="shared" si="4"/>
        <v>-39.923111096333209</v>
      </c>
      <c r="AG32" s="3">
        <f t="shared" si="5"/>
        <v>70.358774138734276</v>
      </c>
      <c r="AH32" s="3">
        <f t="shared" si="6"/>
        <v>-39.92311109633399</v>
      </c>
    </row>
    <row r="33" spans="2:34" x14ac:dyDescent="0.25">
      <c r="B33" s="9">
        <v>30</v>
      </c>
      <c r="C33" s="8">
        <v>6.2509423096491608</v>
      </c>
      <c r="D33" s="8">
        <v>-218.99756726286</v>
      </c>
      <c r="F33" s="23">
        <v>21197.304250000001</v>
      </c>
      <c r="G33" s="24">
        <v>-1.0224267224479863E-13</v>
      </c>
      <c r="H33" s="24">
        <v>-7.8376663000843984E-13</v>
      </c>
      <c r="I33" s="23">
        <v>-1.661373971728608E-8</v>
      </c>
      <c r="J33" s="23">
        <v>-2.1672690309060272E-9</v>
      </c>
      <c r="K33" s="32">
        <v>1120436886.0894196</v>
      </c>
      <c r="L33" s="23">
        <v>108196879.71756636</v>
      </c>
      <c r="M33" s="23">
        <v>1011.7836641190843</v>
      </c>
      <c r="N33" s="23">
        <v>1228633765.8069859</v>
      </c>
      <c r="V33">
        <v>160.5</v>
      </c>
      <c r="W33">
        <v>-10.900000000000006</v>
      </c>
      <c r="X33" s="30">
        <v>203.8</v>
      </c>
      <c r="Y33" s="30">
        <v>706</v>
      </c>
      <c r="AA33" s="2">
        <v>28</v>
      </c>
      <c r="AB33" s="2">
        <f t="shared" si="0"/>
        <v>4.7123889803846897</v>
      </c>
      <c r="AC33" s="2">
        <f t="shared" si="1"/>
        <v>-4.2250646425608066E-14</v>
      </c>
      <c r="AD33" s="2">
        <f t="shared" si="2"/>
        <v>-71.444212160807226</v>
      </c>
      <c r="AE33" s="2">
        <f t="shared" si="3"/>
        <v>71.444212160771528</v>
      </c>
      <c r="AF33" s="2">
        <f t="shared" si="4"/>
        <v>-7.1412003432843812E-5</v>
      </c>
      <c r="AG33" s="3">
        <f t="shared" si="5"/>
        <v>71.444212160771428</v>
      </c>
      <c r="AH33" s="3">
        <f t="shared" si="6"/>
        <v>-7.1412004216610446E-5</v>
      </c>
    </row>
    <row r="34" spans="2:34" x14ac:dyDescent="0.25">
      <c r="B34" s="9">
        <v>31</v>
      </c>
      <c r="C34" s="8">
        <v>6.2509423096491661</v>
      </c>
      <c r="D34" s="8">
        <v>219.00243273714</v>
      </c>
      <c r="V34">
        <v>159.69999999999999</v>
      </c>
      <c r="W34">
        <v>-6.7999999999999972</v>
      </c>
      <c r="X34" s="30">
        <v>198.2</v>
      </c>
      <c r="Y34" s="30">
        <v>801.9</v>
      </c>
      <c r="AA34" s="2">
        <v>29</v>
      </c>
      <c r="AB34" s="2">
        <f t="shared" si="0"/>
        <v>4.8869219055841224</v>
      </c>
      <c r="AC34" s="2">
        <f t="shared" si="1"/>
        <v>39.923040769258471</v>
      </c>
      <c r="AD34" s="2">
        <f t="shared" si="2"/>
        <v>-70.358814043812032</v>
      </c>
      <c r="AE34" s="2">
        <f t="shared" si="3"/>
        <v>70.358853948819373</v>
      </c>
      <c r="AF34" s="2">
        <f t="shared" si="4"/>
        <v>39.922970442143928</v>
      </c>
      <c r="AG34" s="3">
        <f t="shared" si="5"/>
        <v>70.358853948819274</v>
      </c>
      <c r="AH34" s="3">
        <f t="shared" si="6"/>
        <v>39.922970442143146</v>
      </c>
    </row>
    <row r="35" spans="2:34" x14ac:dyDescent="0.25">
      <c r="B35" s="9">
        <v>32</v>
      </c>
      <c r="C35" s="8">
        <v>6.9209423096491438</v>
      </c>
      <c r="D35" s="8">
        <v>225.00243273714</v>
      </c>
      <c r="F35" s="46" t="s">
        <v>22</v>
      </c>
      <c r="G35" s="46"/>
      <c r="H35" s="46"/>
      <c r="I35" s="46"/>
      <c r="J35" s="45" t="s">
        <v>28</v>
      </c>
      <c r="K35" s="45"/>
      <c r="L35" s="45"/>
      <c r="M35" s="45"/>
      <c r="N35" s="45"/>
      <c r="V35">
        <v>158.10000000000002</v>
      </c>
      <c r="W35">
        <v>-3</v>
      </c>
      <c r="X35" s="30">
        <v>217.7</v>
      </c>
      <c r="Y35" s="30">
        <v>885.3</v>
      </c>
      <c r="AA35" s="2">
        <v>30</v>
      </c>
      <c r="AB35" s="2">
        <f t="shared" si="0"/>
        <v>5.0614548307835552</v>
      </c>
      <c r="AC35" s="2">
        <f t="shared" si="1"/>
        <v>78.633040146776452</v>
      </c>
      <c r="AD35" s="2">
        <f t="shared" si="2"/>
        <v>-67.135598965373418</v>
      </c>
      <c r="AE35" s="2">
        <f t="shared" si="3"/>
        <v>67.135677562930354</v>
      </c>
      <c r="AF35" s="2">
        <f t="shared" si="4"/>
        <v>78.632973041404554</v>
      </c>
      <c r="AG35" s="3">
        <f t="shared" si="5"/>
        <v>67.135677562930255</v>
      </c>
      <c r="AH35" s="3">
        <f t="shared" si="6"/>
        <v>78.632973041403773</v>
      </c>
    </row>
    <row r="36" spans="2:34" ht="18" x14ac:dyDescent="0.3">
      <c r="B36" s="9">
        <v>33</v>
      </c>
      <c r="C36" s="8">
        <v>8.9209423096491403</v>
      </c>
      <c r="D36" s="8">
        <v>230.71243273714003</v>
      </c>
      <c r="F36" s="11" t="s">
        <v>24</v>
      </c>
      <c r="G36" s="11" t="s">
        <v>25</v>
      </c>
      <c r="H36" s="11" t="s">
        <v>26</v>
      </c>
      <c r="I36" s="21" t="s">
        <v>23</v>
      </c>
      <c r="J36" s="16" t="s">
        <v>14</v>
      </c>
      <c r="K36" s="18" t="s">
        <v>15</v>
      </c>
      <c r="L36" s="18" t="s">
        <v>27</v>
      </c>
      <c r="M36" s="22" t="s">
        <v>50</v>
      </c>
      <c r="N36" s="22" t="s">
        <v>51</v>
      </c>
      <c r="X36" s="30">
        <v>249.7</v>
      </c>
      <c r="Y36" s="30">
        <v>961.7</v>
      </c>
      <c r="AA36" s="2">
        <v>31</v>
      </c>
      <c r="AB36" s="2">
        <f t="shared" si="0"/>
        <v>5.2359877559829888</v>
      </c>
      <c r="AC36" s="2">
        <f t="shared" si="1"/>
        <v>114.95381438967307</v>
      </c>
      <c r="AD36" s="2">
        <f t="shared" si="2"/>
        <v>-61.872502684624173</v>
      </c>
      <c r="AE36" s="2">
        <f t="shared" si="3"/>
        <v>61.872617586583708</v>
      </c>
      <c r="AF36" s="2">
        <f t="shared" si="4"/>
        <v>114.95375254500657</v>
      </c>
      <c r="AG36" s="3">
        <f t="shared" si="5"/>
        <v>61.872617586583608</v>
      </c>
      <c r="AH36" s="3">
        <f t="shared" si="6"/>
        <v>114.95375254500578</v>
      </c>
    </row>
    <row r="37" spans="2:34" x14ac:dyDescent="0.25">
      <c r="B37" s="9">
        <v>34</v>
      </c>
      <c r="C37" s="8">
        <v>12.14094230964915</v>
      </c>
      <c r="D37" s="8">
        <v>235.83243273714004</v>
      </c>
      <c r="F37" s="23">
        <v>1120436886.0894196</v>
      </c>
      <c r="G37" s="23">
        <v>108196879.71756636</v>
      </c>
      <c r="H37" s="23">
        <v>1011.7836641190843</v>
      </c>
      <c r="I37" s="23">
        <v>1228633765.8069859</v>
      </c>
      <c r="J37" s="25">
        <v>1.5707953272457207</v>
      </c>
      <c r="K37" s="23">
        <v>1120436886.090431</v>
      </c>
      <c r="L37" s="23">
        <v>108196879.71655506</v>
      </c>
      <c r="M37" s="24">
        <v>52857.517770941602</v>
      </c>
      <c r="N37" s="24">
        <v>5104.2754512784359</v>
      </c>
      <c r="X37" s="30">
        <v>294.2</v>
      </c>
      <c r="Y37" s="30">
        <v>1017.3</v>
      </c>
      <c r="AA37" s="2">
        <v>32</v>
      </c>
      <c r="AB37" s="2">
        <f t="shared" si="0"/>
        <v>5.4105206811824216</v>
      </c>
      <c r="AC37" s="2">
        <f t="shared" si="1"/>
        <v>147.78177515177606</v>
      </c>
      <c r="AD37" s="2">
        <f t="shared" si="2"/>
        <v>-54.729441718799698</v>
      </c>
      <c r="AE37" s="2">
        <f t="shared" si="3"/>
        <v>54.729589433923927</v>
      </c>
      <c r="AF37" s="2">
        <f t="shared" si="4"/>
        <v>147.78172044693386</v>
      </c>
      <c r="AG37" s="3">
        <f t="shared" si="5"/>
        <v>54.729589433923827</v>
      </c>
      <c r="AH37" s="3">
        <f t="shared" si="6"/>
        <v>147.78172044693306</v>
      </c>
    </row>
    <row r="38" spans="2:34" x14ac:dyDescent="0.25">
      <c r="B38" s="9">
        <v>35</v>
      </c>
      <c r="C38" s="8">
        <v>16.410942309649162</v>
      </c>
      <c r="D38" s="8">
        <v>240.10243273714013</v>
      </c>
      <c r="G38" s="4"/>
      <c r="L38" s="4"/>
      <c r="X38" s="30">
        <v>317.8</v>
      </c>
      <c r="Y38" s="30">
        <v>1027</v>
      </c>
      <c r="AA38" s="2">
        <v>33</v>
      </c>
      <c r="AB38" s="2">
        <f t="shared" si="0"/>
        <v>5.5850536063818543</v>
      </c>
      <c r="AC38" s="2">
        <f t="shared" si="1"/>
        <v>176.11946145707884</v>
      </c>
      <c r="AD38" s="2">
        <f t="shared" si="2"/>
        <v>-45.923454360783282</v>
      </c>
      <c r="AE38" s="2">
        <f t="shared" si="3"/>
        <v>45.923630400822901</v>
      </c>
      <c r="AF38" s="2">
        <f t="shared" si="4"/>
        <v>176.11941555423988</v>
      </c>
      <c r="AG38" s="3">
        <f t="shared" si="5"/>
        <v>45.923630400822802</v>
      </c>
      <c r="AH38" s="3">
        <f t="shared" si="6"/>
        <v>176.11941555423908</v>
      </c>
    </row>
    <row r="39" spans="2:34" x14ac:dyDescent="0.25">
      <c r="B39" s="9">
        <v>36</v>
      </c>
      <c r="C39" s="8">
        <v>21.530942309649163</v>
      </c>
      <c r="D39" s="8">
        <v>243.32243273714016</v>
      </c>
      <c r="M39" s="1"/>
      <c r="N39" s="1"/>
      <c r="X39" s="30">
        <v>347</v>
      </c>
      <c r="Y39" s="30">
        <v>985.3</v>
      </c>
      <c r="AA39" s="2">
        <v>34</v>
      </c>
      <c r="AB39" s="2">
        <f t="shared" si="0"/>
        <v>5.7595865315812871</v>
      </c>
      <c r="AC39" s="2">
        <f t="shared" si="1"/>
        <v>199.10584704675597</v>
      </c>
      <c r="AD39" s="2">
        <f t="shared" si="2"/>
        <v>-35.722106080403641</v>
      </c>
      <c r="AE39" s="2">
        <f t="shared" si="3"/>
        <v>35.722305096471132</v>
      </c>
      <c r="AF39" s="2">
        <f t="shared" si="4"/>
        <v>199.10581134065481</v>
      </c>
      <c r="AG39" s="3">
        <f t="shared" si="5"/>
        <v>35.722305096471032</v>
      </c>
      <c r="AH39" s="3">
        <f t="shared" si="6"/>
        <v>199.10581134065401</v>
      </c>
    </row>
    <row r="40" spans="2:34" x14ac:dyDescent="0.25">
      <c r="B40" s="9">
        <v>37</v>
      </c>
      <c r="C40" s="8">
        <v>27.240942309649174</v>
      </c>
      <c r="D40" s="8">
        <v>245.32243273714016</v>
      </c>
      <c r="F40" s="4"/>
      <c r="I40" s="17"/>
      <c r="K40" s="17"/>
      <c r="X40" s="30">
        <v>381.8</v>
      </c>
      <c r="Y40" s="30">
        <v>892.2</v>
      </c>
      <c r="AA40" s="2">
        <v>35</v>
      </c>
      <c r="AB40" s="2">
        <f t="shared" si="0"/>
        <v>5.9341194567807198</v>
      </c>
      <c r="AC40" s="2">
        <f t="shared" si="1"/>
        <v>216.04250222633738</v>
      </c>
      <c r="AD40" s="2">
        <f t="shared" si="2"/>
        <v>-24.435359683028821</v>
      </c>
      <c r="AE40" s="2">
        <f t="shared" si="3"/>
        <v>24.435575628121683</v>
      </c>
      <c r="AF40" s="2">
        <f t="shared" si="4"/>
        <v>216.04247780188581</v>
      </c>
      <c r="AG40" s="3">
        <f t="shared" si="5"/>
        <v>24.43557562812158</v>
      </c>
      <c r="AH40" s="3">
        <f t="shared" si="6"/>
        <v>216.04247780188501</v>
      </c>
    </row>
    <row r="41" spans="2:34" x14ac:dyDescent="0.25">
      <c r="B41" s="9">
        <v>38</v>
      </c>
      <c r="C41" s="8">
        <v>33.250942309649162</v>
      </c>
      <c r="D41" s="8">
        <v>246.00243273714</v>
      </c>
      <c r="I41" s="17"/>
      <c r="S41" s="17"/>
      <c r="T41" s="17"/>
      <c r="X41" s="30">
        <v>391.5</v>
      </c>
      <c r="Y41" s="30">
        <v>829.7</v>
      </c>
      <c r="AA41" s="2">
        <v>36</v>
      </c>
      <c r="AB41" s="2">
        <f t="shared" si="0"/>
        <v>6.1086523819801535</v>
      </c>
      <c r="AC41" s="2">
        <f t="shared" si="1"/>
        <v>226.41481529855267</v>
      </c>
      <c r="AD41" s="2">
        <f t="shared" si="2"/>
        <v>-12.406157246573722</v>
      </c>
      <c r="AE41" s="2">
        <f t="shared" si="3"/>
        <v>12.406383559309575</v>
      </c>
      <c r="AF41" s="2">
        <f t="shared" si="4"/>
        <v>226.41480289787529</v>
      </c>
      <c r="AG41" s="3">
        <f t="shared" si="5"/>
        <v>12.406383559309472</v>
      </c>
      <c r="AH41" s="3">
        <f t="shared" si="6"/>
        <v>226.41480289787449</v>
      </c>
    </row>
    <row r="42" spans="2:34" x14ac:dyDescent="0.25">
      <c r="B42" s="9">
        <v>39</v>
      </c>
      <c r="C42" s="8">
        <v>150.00094230964922</v>
      </c>
      <c r="D42" s="8">
        <v>246.00243273714</v>
      </c>
      <c r="S42" s="17"/>
      <c r="X42" s="30">
        <v>391.5</v>
      </c>
      <c r="Y42" s="30">
        <v>800.5</v>
      </c>
      <c r="AA42" s="2">
        <v>37</v>
      </c>
      <c r="AB42" s="2">
        <f t="shared" si="0"/>
        <v>6.2831853071795862</v>
      </c>
      <c r="AC42" s="2">
        <f t="shared" si="1"/>
        <v>229.90762877934608</v>
      </c>
      <c r="AD42" s="2">
        <f t="shared" si="2"/>
        <v>-1.7505953228195324E-14</v>
      </c>
      <c r="AE42" s="2">
        <f t="shared" si="3"/>
        <v>2.2980398090485565E-4</v>
      </c>
      <c r="AF42" s="2">
        <f t="shared" si="4"/>
        <v>229.90762877923123</v>
      </c>
      <c r="AG42" s="3">
        <f t="shared" si="5"/>
        <v>2.2980398080261298E-4</v>
      </c>
      <c r="AH42" s="3">
        <f t="shared" si="6"/>
        <v>229.90762877923044</v>
      </c>
    </row>
    <row r="43" spans="2:34" x14ac:dyDescent="0.25">
      <c r="B43" s="9">
        <v>40</v>
      </c>
      <c r="C43" s="8">
        <v>150.00094230964919</v>
      </c>
      <c r="D43" s="8">
        <v>270.00243273714</v>
      </c>
      <c r="G43" s="17"/>
      <c r="U43" s="17"/>
      <c r="V43" s="17"/>
      <c r="W43" s="17"/>
      <c r="X43" s="30">
        <v>375.1</v>
      </c>
      <c r="Y43" s="30">
        <v>784.2</v>
      </c>
    </row>
    <row r="44" spans="2:34" x14ac:dyDescent="0.25">
      <c r="B44" s="9"/>
      <c r="C44" s="8">
        <f>C4</f>
        <v>-149.99905769035081</v>
      </c>
      <c r="D44" s="8">
        <f>D4</f>
        <v>270.00243273714</v>
      </c>
      <c r="U44" s="17"/>
      <c r="V44" s="17"/>
      <c r="W44" s="17"/>
      <c r="X44" s="17"/>
    </row>
    <row r="45" spans="2:34" x14ac:dyDescent="0.25">
      <c r="B45" s="9"/>
      <c r="C45" s="8"/>
      <c r="D45" s="8"/>
      <c r="U45" s="17"/>
      <c r="V45" s="17"/>
      <c r="W45" s="17"/>
      <c r="X45" s="17"/>
    </row>
    <row r="46" spans="2:34" x14ac:dyDescent="0.25">
      <c r="B46" s="9"/>
      <c r="C46" s="8"/>
      <c r="D46" s="8"/>
    </row>
    <row r="47" spans="2:34" x14ac:dyDescent="0.25">
      <c r="B47" s="9"/>
      <c r="C47" s="8"/>
      <c r="D47" s="8"/>
    </row>
    <row r="48" spans="2:34" x14ac:dyDescent="0.25">
      <c r="B48" s="9"/>
      <c r="C48" s="8"/>
      <c r="D48" s="8"/>
    </row>
    <row r="49" spans="2:4" x14ac:dyDescent="0.25">
      <c r="B49" s="9"/>
      <c r="C49" s="8"/>
      <c r="D49" s="8"/>
    </row>
    <row r="50" spans="2:4" x14ac:dyDescent="0.25">
      <c r="B50" s="9"/>
      <c r="C50" s="8"/>
      <c r="D50" s="8"/>
    </row>
    <row r="51" spans="2:4" x14ac:dyDescent="0.25">
      <c r="B51" s="9"/>
      <c r="C51" s="8"/>
      <c r="D51" s="8"/>
    </row>
    <row r="52" spans="2:4" x14ac:dyDescent="0.25">
      <c r="B52" s="9"/>
      <c r="C52" s="8"/>
      <c r="D52" s="8"/>
    </row>
    <row r="53" spans="2:4" x14ac:dyDescent="0.25">
      <c r="B53" s="9"/>
      <c r="C53" s="8"/>
      <c r="D53" s="8"/>
    </row>
    <row r="54" spans="2:4" x14ac:dyDescent="0.25">
      <c r="B54" s="9"/>
      <c r="C54" s="8"/>
      <c r="D54" s="8"/>
    </row>
    <row r="55" spans="2:4" x14ac:dyDescent="0.25">
      <c r="B55" s="9"/>
      <c r="C55" s="8"/>
      <c r="D55" s="8"/>
    </row>
    <row r="56" spans="2:4" x14ac:dyDescent="0.25">
      <c r="B56" s="9"/>
      <c r="C56" s="8"/>
      <c r="D56" s="8"/>
    </row>
    <row r="57" spans="2:4" x14ac:dyDescent="0.25">
      <c r="B57" s="9"/>
      <c r="C57" s="8"/>
      <c r="D57" s="8"/>
    </row>
    <row r="58" spans="2:4" x14ac:dyDescent="0.25">
      <c r="B58" s="9"/>
      <c r="C58" s="8"/>
      <c r="D58" s="8"/>
    </row>
    <row r="59" spans="2:4" x14ac:dyDescent="0.25">
      <c r="B59" s="9"/>
      <c r="C59" s="8"/>
      <c r="D59" s="8"/>
    </row>
    <row r="60" spans="2:4" x14ac:dyDescent="0.25">
      <c r="B60" s="9"/>
      <c r="C60" s="8"/>
      <c r="D60" s="8"/>
    </row>
    <row r="61" spans="2:4" x14ac:dyDescent="0.25">
      <c r="B61" s="9"/>
      <c r="C61" s="8"/>
      <c r="D61" s="8"/>
    </row>
    <row r="62" spans="2:4" x14ac:dyDescent="0.25">
      <c r="B62" s="9"/>
      <c r="C62" s="8"/>
      <c r="D62" s="8"/>
    </row>
    <row r="63" spans="2:4" x14ac:dyDescent="0.25">
      <c r="B63" s="9"/>
      <c r="C63" s="8"/>
      <c r="D63" s="8"/>
    </row>
    <row r="64" spans="2:4" x14ac:dyDescent="0.25">
      <c r="B64" s="9"/>
      <c r="C64" s="8"/>
      <c r="D64" s="8"/>
    </row>
    <row r="65" spans="2:4" x14ac:dyDescent="0.25">
      <c r="B65" s="9"/>
      <c r="C65" s="8"/>
      <c r="D65" s="8"/>
    </row>
    <row r="66" spans="2:4" x14ac:dyDescent="0.25">
      <c r="B66" s="9"/>
      <c r="C66" s="8"/>
      <c r="D66" s="8"/>
    </row>
    <row r="67" spans="2:4" x14ac:dyDescent="0.25">
      <c r="B67" s="9"/>
      <c r="C67" s="8"/>
      <c r="D67" s="8"/>
    </row>
    <row r="68" spans="2:4" x14ac:dyDescent="0.25">
      <c r="B68" s="9"/>
      <c r="C68" s="8"/>
      <c r="D68" s="8"/>
    </row>
    <row r="69" spans="2:4" x14ac:dyDescent="0.25">
      <c r="B69" s="9"/>
      <c r="C69" s="8"/>
      <c r="D69" s="8"/>
    </row>
    <row r="70" spans="2:4" x14ac:dyDescent="0.25">
      <c r="B70" s="9"/>
      <c r="C70" s="8"/>
      <c r="D70" s="8"/>
    </row>
    <row r="71" spans="2:4" x14ac:dyDescent="0.25">
      <c r="B71" s="9"/>
      <c r="C71" s="8"/>
      <c r="D71" s="8"/>
    </row>
    <row r="72" spans="2:4" x14ac:dyDescent="0.25">
      <c r="B72" s="9"/>
      <c r="C72" s="8"/>
      <c r="D72" s="8"/>
    </row>
    <row r="73" spans="2:4" x14ac:dyDescent="0.25">
      <c r="B73" s="9"/>
      <c r="C73" s="8"/>
      <c r="D73" s="8"/>
    </row>
    <row r="74" spans="2:4" x14ac:dyDescent="0.25">
      <c r="B74" s="9"/>
      <c r="C74" s="8"/>
      <c r="D74" s="8"/>
    </row>
    <row r="75" spans="2:4" x14ac:dyDescent="0.25">
      <c r="B75" s="9"/>
      <c r="C75" s="8"/>
      <c r="D75" s="8"/>
    </row>
    <row r="76" spans="2:4" x14ac:dyDescent="0.25">
      <c r="B76" s="9"/>
      <c r="C76" s="8"/>
      <c r="D76" s="8"/>
    </row>
    <row r="77" spans="2:4" x14ac:dyDescent="0.25">
      <c r="B77" s="9"/>
      <c r="C77" s="8"/>
      <c r="D77" s="8"/>
    </row>
    <row r="78" spans="2:4" x14ac:dyDescent="0.25">
      <c r="B78" s="9"/>
      <c r="C78" s="8"/>
      <c r="D78" s="8"/>
    </row>
    <row r="79" spans="2:4" x14ac:dyDescent="0.25">
      <c r="B79" s="9"/>
      <c r="C79" s="8"/>
      <c r="D79" s="8"/>
    </row>
    <row r="80" spans="2:4" x14ac:dyDescent="0.25">
      <c r="B80" s="9"/>
      <c r="C80" s="8"/>
      <c r="D80" s="8"/>
    </row>
    <row r="81" spans="2:4" x14ac:dyDescent="0.25">
      <c r="B81" s="9"/>
      <c r="C81" s="8"/>
      <c r="D81" s="8"/>
    </row>
    <row r="82" spans="2:4" x14ac:dyDescent="0.25">
      <c r="B82" s="9"/>
      <c r="C82" s="8"/>
      <c r="D82" s="8"/>
    </row>
    <row r="83" spans="2:4" x14ac:dyDescent="0.25">
      <c r="B83" s="9"/>
      <c r="C83" s="8"/>
      <c r="D83" s="8"/>
    </row>
    <row r="84" spans="2:4" x14ac:dyDescent="0.25">
      <c r="B84" s="9"/>
      <c r="C84" s="8"/>
      <c r="D84" s="8"/>
    </row>
    <row r="85" spans="2:4" x14ac:dyDescent="0.25">
      <c r="B85" s="9"/>
      <c r="C85" s="8"/>
      <c r="D85" s="8"/>
    </row>
    <row r="86" spans="2:4" x14ac:dyDescent="0.25">
      <c r="B86" s="9"/>
      <c r="C86" s="8"/>
      <c r="D86" s="8"/>
    </row>
    <row r="87" spans="2:4" x14ac:dyDescent="0.25">
      <c r="B87" s="9"/>
      <c r="C87" s="8"/>
      <c r="D87" s="8"/>
    </row>
    <row r="88" spans="2:4" x14ac:dyDescent="0.25">
      <c r="B88" s="9"/>
      <c r="C88" s="8"/>
      <c r="D88" s="8"/>
    </row>
    <row r="89" spans="2:4" x14ac:dyDescent="0.25">
      <c r="B89" s="9"/>
      <c r="C89" s="8"/>
      <c r="D89" s="8"/>
    </row>
    <row r="90" spans="2:4" x14ac:dyDescent="0.25">
      <c r="B90" s="9"/>
      <c r="C90" s="8"/>
      <c r="D90" s="8"/>
    </row>
    <row r="91" spans="2:4" x14ac:dyDescent="0.25">
      <c r="B91" s="9"/>
      <c r="C91" s="8"/>
      <c r="D91" s="8"/>
    </row>
    <row r="92" spans="2:4" x14ac:dyDescent="0.25">
      <c r="B92" s="9"/>
      <c r="C92" s="8"/>
      <c r="D92" s="8"/>
    </row>
    <row r="93" spans="2:4" x14ac:dyDescent="0.25">
      <c r="B93" s="9"/>
      <c r="C93" s="8"/>
      <c r="D93" s="8"/>
    </row>
    <row r="94" spans="2:4" x14ac:dyDescent="0.25">
      <c r="B94" s="9"/>
      <c r="C94" s="8"/>
      <c r="D94" s="8"/>
    </row>
    <row r="95" spans="2:4" x14ac:dyDescent="0.25">
      <c r="B95" s="9"/>
      <c r="C95" s="8"/>
      <c r="D95" s="8"/>
    </row>
    <row r="96" spans="2:4" x14ac:dyDescent="0.25">
      <c r="B96" s="9"/>
      <c r="C96" s="8"/>
      <c r="D96" s="8"/>
    </row>
    <row r="97" spans="2:4" x14ac:dyDescent="0.25">
      <c r="B97" s="9"/>
      <c r="C97" s="8"/>
      <c r="D97" s="8"/>
    </row>
    <row r="98" spans="2:4" x14ac:dyDescent="0.25">
      <c r="B98" s="9"/>
      <c r="C98" s="8"/>
      <c r="D98" s="8"/>
    </row>
    <row r="99" spans="2:4" x14ac:dyDescent="0.25">
      <c r="B99" s="9"/>
      <c r="C99" s="8"/>
      <c r="D99" s="8"/>
    </row>
    <row r="100" spans="2:4" x14ac:dyDescent="0.25">
      <c r="B100" s="9"/>
      <c r="C100" s="8"/>
      <c r="D100" s="8"/>
    </row>
    <row r="101" spans="2:4" x14ac:dyDescent="0.25">
      <c r="B101" s="9"/>
      <c r="C101" s="8"/>
      <c r="D101" s="8"/>
    </row>
    <row r="102" spans="2:4" x14ac:dyDescent="0.25">
      <c r="B102" s="9"/>
      <c r="C102" s="8"/>
      <c r="D102" s="8"/>
    </row>
    <row r="103" spans="2:4" x14ac:dyDescent="0.25">
      <c r="B103" s="9"/>
      <c r="C103" s="8"/>
      <c r="D103" s="8"/>
    </row>
    <row r="104" spans="2:4" x14ac:dyDescent="0.25">
      <c r="B104" s="9"/>
      <c r="C104" s="8"/>
      <c r="D104" s="8"/>
    </row>
    <row r="105" spans="2:4" x14ac:dyDescent="0.25">
      <c r="B105" s="9"/>
      <c r="C105" s="8"/>
      <c r="D105" s="8"/>
    </row>
    <row r="106" spans="2:4" x14ac:dyDescent="0.25">
      <c r="B106" s="9"/>
      <c r="C106" s="8"/>
      <c r="D106" s="8"/>
    </row>
    <row r="107" spans="2:4" x14ac:dyDescent="0.25">
      <c r="B107" s="9"/>
      <c r="C107" s="8"/>
      <c r="D107" s="8"/>
    </row>
    <row r="108" spans="2:4" x14ac:dyDescent="0.25">
      <c r="B108" s="9"/>
      <c r="C108" s="8"/>
      <c r="D108" s="8"/>
    </row>
    <row r="109" spans="2:4" x14ac:dyDescent="0.25">
      <c r="B109" s="9"/>
      <c r="C109" s="8"/>
      <c r="D109" s="8"/>
    </row>
    <row r="110" spans="2:4" x14ac:dyDescent="0.25">
      <c r="B110" s="9"/>
      <c r="C110" s="8"/>
      <c r="D110" s="8"/>
    </row>
    <row r="111" spans="2:4" x14ac:dyDescent="0.25">
      <c r="B111" s="9"/>
      <c r="C111" s="8"/>
      <c r="D111" s="8"/>
    </row>
    <row r="112" spans="2:4" x14ac:dyDescent="0.25">
      <c r="B112" s="9"/>
      <c r="C112" s="8"/>
      <c r="D112" s="8"/>
    </row>
    <row r="113" spans="2:4" x14ac:dyDescent="0.25">
      <c r="B113" s="9"/>
      <c r="C113" s="8"/>
      <c r="D113" s="8"/>
    </row>
    <row r="114" spans="2:4" x14ac:dyDescent="0.25">
      <c r="B114" s="9"/>
      <c r="C114" s="8"/>
      <c r="D114" s="8"/>
    </row>
    <row r="115" spans="2:4" x14ac:dyDescent="0.25">
      <c r="B115" s="9"/>
      <c r="C115" s="8"/>
      <c r="D115" s="8"/>
    </row>
    <row r="116" spans="2:4" x14ac:dyDescent="0.25">
      <c r="B116" s="9"/>
      <c r="C116" s="8"/>
      <c r="D116" s="8"/>
    </row>
  </sheetData>
  <mergeCells count="11">
    <mergeCell ref="AJ4:AM4"/>
    <mergeCell ref="B2:C2"/>
    <mergeCell ref="J2:K2"/>
    <mergeCell ref="F35:I35"/>
    <mergeCell ref="F31:N31"/>
    <mergeCell ref="J35:N35"/>
    <mergeCell ref="P3:R3"/>
    <mergeCell ref="AJ9:AK9"/>
    <mergeCell ref="AL9:AM9"/>
    <mergeCell ref="V3:W3"/>
    <mergeCell ref="X3:Y3"/>
  </mergeCells>
  <dataValidations count="1">
    <dataValidation allowBlank="1" error="scemo" prompt="da 2 a 24" sqref="Z6"/>
  </dataValidation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4" name="Button 3">
              <controlPr defaultSize="0" print="0" autoFill="0" autoPict="0" macro="[0]!AvviaInverticlockGeoPoly">
                <anchor moveWithCells="1" sizeWithCells="1">
                  <from>
                    <xdr:col>5</xdr:col>
                    <xdr:colOff>0</xdr:colOff>
                    <xdr:row>1</xdr:row>
                    <xdr:rowOff>161925</xdr:rowOff>
                  </from>
                  <to>
                    <xdr:col>6</xdr:col>
                    <xdr:colOff>466725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5" name="Button 5">
              <controlPr defaultSize="0" print="0" autoFill="0" autoPict="0" macro="[0]!AvviaGeoClockWise">
                <anchor moveWithCells="1" sizeWithCells="1">
                  <from>
                    <xdr:col>5</xdr:col>
                    <xdr:colOff>0</xdr:colOff>
                    <xdr:row>0</xdr:row>
                    <xdr:rowOff>95250</xdr:rowOff>
                  </from>
                  <to>
                    <xdr:col>6</xdr:col>
                    <xdr:colOff>466725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6" name="Button 6">
              <controlPr defaultSize="0" print="0" autoFill="0" autoPict="0" macro="[0]!AvviaTraslaGeoPoly">
                <anchor moveWithCells="1" sizeWithCells="1">
                  <from>
                    <xdr:col>15</xdr:col>
                    <xdr:colOff>9525</xdr:colOff>
                    <xdr:row>6</xdr:row>
                    <xdr:rowOff>38100</xdr:rowOff>
                  </from>
                  <to>
                    <xdr:col>17</xdr:col>
                    <xdr:colOff>590550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7" name="Button 12">
              <controlPr defaultSize="0" print="0" autoFill="0" autoPict="0" macro="[0]!AvviaCalcolaGeometriaXY">
                <anchor moveWithCells="1" sizeWithCells="1">
                  <from>
                    <xdr:col>11</xdr:col>
                    <xdr:colOff>9525</xdr:colOff>
                    <xdr:row>28</xdr:row>
                    <xdr:rowOff>0</xdr:rowOff>
                  </from>
                  <to>
                    <xdr:col>13</xdr:col>
                    <xdr:colOff>723900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8" name="Button 13">
              <controlPr defaultSize="0" print="0" autoFill="0" autoPict="0" macro="[0]!AvviaRuotaGeoPoly">
                <anchor moveWithCells="1" sizeWithCells="1">
                  <from>
                    <xdr:col>15</xdr:col>
                    <xdr:colOff>0</xdr:colOff>
                    <xdr:row>11</xdr:row>
                    <xdr:rowOff>95250</xdr:rowOff>
                  </from>
                  <to>
                    <xdr:col>17</xdr:col>
                    <xdr:colOff>561975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9" name="Button 16">
              <controlPr defaultSize="0" print="0" autoFill="0" autoPict="0" macro="[0]!Avvia_AggiustaGraf">
                <anchor moveWithCells="1" sizeWithCells="1">
                  <from>
                    <xdr:col>12</xdr:col>
                    <xdr:colOff>0</xdr:colOff>
                    <xdr:row>1</xdr:row>
                    <xdr:rowOff>95250</xdr:rowOff>
                  </from>
                  <to>
                    <xdr:col>13</xdr:col>
                    <xdr:colOff>628650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0" name="Button 19">
              <controlPr defaultSize="0" print="0" autoFill="0" autoPict="0" macro="[0]!CancellaGeometriaXY">
                <anchor moveWithCells="1" sizeWithCells="1">
                  <from>
                    <xdr:col>7</xdr:col>
                    <xdr:colOff>295275</xdr:colOff>
                    <xdr:row>27</xdr:row>
                    <xdr:rowOff>180975</xdr:rowOff>
                  </from>
                  <to>
                    <xdr:col>10</xdr:col>
                    <xdr:colOff>638175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/>
  <dimension ref="B1:BH116"/>
  <sheetViews>
    <sheetView showGridLines="0" tabSelected="1" zoomScale="85" zoomScaleNormal="85" workbookViewId="0">
      <selection activeCell="BL30" sqref="BL30"/>
    </sheetView>
  </sheetViews>
  <sheetFormatPr defaultRowHeight="15" x14ac:dyDescent="0.25"/>
  <cols>
    <col min="1" max="1" width="3" style="30" customWidth="1"/>
    <col min="2" max="2" width="4.5703125" style="30" customWidth="1"/>
    <col min="3" max="3" width="7.7109375" style="30" customWidth="1"/>
    <col min="4" max="4" width="7.28515625" style="30" customWidth="1"/>
    <col min="5" max="5" width="2.5703125" style="30" customWidth="1"/>
    <col min="6" max="6" width="5.85546875" style="30" customWidth="1"/>
    <col min="7" max="8" width="8" style="30" customWidth="1"/>
    <col min="9" max="9" width="2.5703125" style="30" customWidth="1"/>
    <col min="10" max="12" width="9.7109375" style="30" bestFit="1" customWidth="1"/>
    <col min="13" max="14" width="9.28515625" style="30" bestFit="1" customWidth="1"/>
    <col min="15" max="15" width="10.5703125" style="30" bestFit="1" customWidth="1"/>
    <col min="16" max="16" width="12.28515625" style="30" bestFit="1" customWidth="1"/>
    <col min="17" max="17" width="10.5703125" style="30" bestFit="1" customWidth="1"/>
    <col min="18" max="18" width="11.5703125" style="30" bestFit="1" customWidth="1"/>
    <col min="19" max="19" width="2.7109375" style="30" customWidth="1"/>
    <col min="20" max="20" width="9.7109375" style="30" bestFit="1" customWidth="1"/>
    <col min="21" max="26" width="9.140625" style="30"/>
    <col min="27" max="34" width="0" style="30" hidden="1" customWidth="1"/>
    <col min="35" max="35" width="6.7109375" style="30" hidden="1" customWidth="1"/>
    <col min="36" max="55" width="0" style="30" hidden="1" customWidth="1"/>
    <col min="56" max="56" width="5.85546875" style="30" hidden="1" customWidth="1"/>
    <col min="57" max="60" width="0" style="30" hidden="1" customWidth="1"/>
    <col min="61" max="16384" width="9.140625" style="30"/>
  </cols>
  <sheetData>
    <row r="1" spans="2:60" x14ac:dyDescent="0.25">
      <c r="B1" s="30" t="s">
        <v>48</v>
      </c>
      <c r="F1" s="30" t="s">
        <v>49</v>
      </c>
    </row>
    <row r="2" spans="2:60" ht="19.5" thickBot="1" x14ac:dyDescent="0.35">
      <c r="B2" s="44" t="s">
        <v>6</v>
      </c>
      <c r="C2" s="44"/>
      <c r="D2" s="10">
        <f>COUNT(B:B)</f>
        <v>14</v>
      </c>
      <c r="F2" s="44" t="s">
        <v>6</v>
      </c>
      <c r="G2" s="44"/>
      <c r="H2" s="10">
        <v>6</v>
      </c>
      <c r="L2" s="28" t="s">
        <v>7</v>
      </c>
      <c r="N2" s="45" t="s">
        <v>21</v>
      </c>
      <c r="O2" s="45"/>
      <c r="AA2" s="30" t="s">
        <v>56</v>
      </c>
      <c r="AI2" s="2"/>
      <c r="AJ2" s="2" t="s">
        <v>2</v>
      </c>
      <c r="AK2" s="2">
        <v>60</v>
      </c>
      <c r="AV2" s="28" t="s">
        <v>29</v>
      </c>
      <c r="AW2" s="28" t="s">
        <v>30</v>
      </c>
      <c r="AX2" s="28" t="s">
        <v>3</v>
      </c>
      <c r="AY2" s="29" t="s">
        <v>32</v>
      </c>
      <c r="AZ2" s="29" t="s">
        <v>16</v>
      </c>
      <c r="BA2" s="29" t="s">
        <v>17</v>
      </c>
      <c r="BB2" s="38" t="s">
        <v>44</v>
      </c>
      <c r="BC2" s="38" t="s">
        <v>45</v>
      </c>
    </row>
    <row r="3" spans="2:60" ht="15.75" thickBot="1" x14ac:dyDescent="0.3">
      <c r="B3" s="7" t="s">
        <v>5</v>
      </c>
      <c r="C3" s="7" t="s">
        <v>0</v>
      </c>
      <c r="D3" s="7" t="s">
        <v>1</v>
      </c>
      <c r="F3" s="7" t="s">
        <v>5</v>
      </c>
      <c r="G3" s="7" t="s">
        <v>0</v>
      </c>
      <c r="H3" s="7" t="s">
        <v>1</v>
      </c>
      <c r="L3" s="20" t="s">
        <v>61</v>
      </c>
      <c r="N3" s="2" t="s">
        <v>20</v>
      </c>
      <c r="O3" s="8">
        <v>1</v>
      </c>
      <c r="T3" s="52" t="s">
        <v>41</v>
      </c>
      <c r="U3" s="53"/>
      <c r="V3" s="54"/>
      <c r="AA3" s="50" t="s">
        <v>47</v>
      </c>
      <c r="AB3" s="51"/>
      <c r="AC3" s="45" t="s">
        <v>54</v>
      </c>
      <c r="AD3" s="45"/>
      <c r="AE3" s="50" t="s">
        <v>52</v>
      </c>
      <c r="AF3" s="51"/>
      <c r="AG3" s="50" t="s">
        <v>53</v>
      </c>
      <c r="AH3" s="51"/>
      <c r="AI3" s="45" t="s">
        <v>55</v>
      </c>
      <c r="AJ3" s="45"/>
      <c r="AK3" s="45"/>
      <c r="AL3" s="5"/>
      <c r="AM3" s="45" t="s">
        <v>59</v>
      </c>
      <c r="AN3" s="45"/>
      <c r="AO3" s="45" t="s">
        <v>60</v>
      </c>
      <c r="AP3" s="45"/>
      <c r="AQ3" s="5"/>
      <c r="AR3" s="5"/>
      <c r="AS3" s="5"/>
      <c r="AT3" s="5"/>
      <c r="AV3" s="6">
        <f>SQRT(R39)</f>
        <v>24.618243633974991</v>
      </c>
      <c r="AW3" s="6">
        <f>SQRT(Q39)</f>
        <v>46.572911034517055</v>
      </c>
      <c r="AX3" s="19">
        <f>N39+PI()/2</f>
        <v>3.1415926535897931</v>
      </c>
      <c r="AY3" s="28">
        <f>2*PI()/36</f>
        <v>0.17453292519943295</v>
      </c>
      <c r="AZ3" s="6">
        <f>K35</f>
        <v>1.0000000000000044</v>
      </c>
      <c r="BA3" s="6">
        <f>L35</f>
        <v>-1.6290613561794322E-16</v>
      </c>
      <c r="BB3" s="39">
        <f ca="1">MAX(GeoPolyPuntiX)-MIN(GeoPolyPuntiX)</f>
        <v>300</v>
      </c>
      <c r="BC3" s="39">
        <f ca="1">MAX(GeoPolyPuntiY)-MIN(GeoPolyPuntiY)</f>
        <v>540</v>
      </c>
    </row>
    <row r="4" spans="2:60" x14ac:dyDescent="0.25">
      <c r="B4" s="9">
        <v>1</v>
      </c>
      <c r="C4" s="8">
        <v>25.999999999999972</v>
      </c>
      <c r="D4" s="8">
        <v>-52.813238770685615</v>
      </c>
      <c r="F4" s="2">
        <v>1</v>
      </c>
      <c r="G4" s="3">
        <v>-10.521047112575838</v>
      </c>
      <c r="H4" s="3">
        <v>13.744322460682868</v>
      </c>
      <c r="AA4" s="2">
        <v>39.010000000000005</v>
      </c>
      <c r="AB4" s="2">
        <v>78.38</v>
      </c>
      <c r="AC4" s="35">
        <v>100.25576337812342</v>
      </c>
      <c r="AD4" s="33">
        <v>46.689099227729514</v>
      </c>
      <c r="AE4" s="34">
        <v>50</v>
      </c>
      <c r="AF4" s="34">
        <v>30</v>
      </c>
      <c r="AG4" s="2">
        <v>30</v>
      </c>
      <c r="AH4" s="36">
        <v>30</v>
      </c>
      <c r="AI4" s="2">
        <v>1</v>
      </c>
      <c r="AJ4" s="3">
        <f>$AK$2/2 + $AK$2*COS(2*PI()/36*(AI4-1))</f>
        <v>90</v>
      </c>
      <c r="AK4" s="3">
        <f>2.5*$AK$2/2 + $AK$2*SIN(2*PI()/36*(AI4-1))</f>
        <v>75</v>
      </c>
      <c r="AM4" s="2">
        <v>0</v>
      </c>
      <c r="AN4" s="2">
        <v>540</v>
      </c>
      <c r="AO4" s="2">
        <v>200</v>
      </c>
      <c r="AP4" s="2">
        <v>0</v>
      </c>
      <c r="BE4" s="43" t="s">
        <v>37</v>
      </c>
      <c r="BF4" s="43"/>
      <c r="BG4" s="43"/>
      <c r="BH4" s="43"/>
    </row>
    <row r="5" spans="2:60" x14ac:dyDescent="0.25">
      <c r="B5" s="9">
        <v>2</v>
      </c>
      <c r="C5" s="8">
        <v>25.999999999999957</v>
      </c>
      <c r="D5" s="8">
        <v>-82.813238770685629</v>
      </c>
      <c r="F5" s="2">
        <v>2</v>
      </c>
      <c r="G5" s="3">
        <v>-8.3239679941807641</v>
      </c>
      <c r="H5" s="3">
        <v>-1.2277123060496057E-14</v>
      </c>
      <c r="T5" s="16" t="s">
        <v>38</v>
      </c>
      <c r="U5" s="16" t="s">
        <v>39</v>
      </c>
      <c r="V5" s="28"/>
      <c r="AA5" s="2">
        <v>44.71</v>
      </c>
      <c r="AB5" s="2">
        <v>81.02000000000001</v>
      </c>
      <c r="AC5" s="35">
        <v>95.418868125163925</v>
      </c>
      <c r="AD5" s="33">
        <v>59.978359715503018</v>
      </c>
      <c r="AE5" s="34">
        <v>40</v>
      </c>
      <c r="AF5" s="34">
        <v>40</v>
      </c>
      <c r="AG5" s="2">
        <v>60</v>
      </c>
      <c r="AH5" s="36">
        <v>30</v>
      </c>
      <c r="AI5" s="2">
        <v>2</v>
      </c>
      <c r="AJ5" s="3">
        <f t="shared" ref="AJ5:AJ40" si="0">$AK$2/2 + $AK$2*COS(2*PI()/36*(AI5-1))</f>
        <v>89.088465180732484</v>
      </c>
      <c r="AK5" s="3">
        <f t="shared" ref="AK5:AK40" si="1">2.5*$AK$2/2 + $AK$2*SIN(2*PI()/36*(AI5-1))</f>
        <v>85.418890660015819</v>
      </c>
      <c r="AM5" s="2">
        <v>0</v>
      </c>
      <c r="AN5" s="2">
        <v>516</v>
      </c>
      <c r="AO5" s="2">
        <v>201.09559999999999</v>
      </c>
      <c r="AP5" s="2">
        <v>20.9056</v>
      </c>
      <c r="AV5" s="28" t="s">
        <v>5</v>
      </c>
      <c r="AW5" s="28" t="s">
        <v>31</v>
      </c>
      <c r="AX5" s="28" t="s">
        <v>0</v>
      </c>
      <c r="AY5" s="28" t="s">
        <v>1</v>
      </c>
      <c r="AZ5" s="29" t="s">
        <v>33</v>
      </c>
      <c r="BA5" s="29" t="s">
        <v>34</v>
      </c>
      <c r="BB5" s="29" t="s">
        <v>35</v>
      </c>
      <c r="BC5" s="29" t="s">
        <v>36</v>
      </c>
      <c r="BE5" s="28" t="s">
        <v>0</v>
      </c>
      <c r="BF5" s="28" t="s">
        <v>1</v>
      </c>
      <c r="BG5" s="28" t="s">
        <v>0</v>
      </c>
      <c r="BH5" s="29" t="s">
        <v>1</v>
      </c>
    </row>
    <row r="6" spans="2:60" x14ac:dyDescent="0.25">
      <c r="B6" s="9">
        <v>3</v>
      </c>
      <c r="C6" s="8">
        <v>-24.000000000000046</v>
      </c>
      <c r="D6" s="8">
        <v>-82.813238770685587</v>
      </c>
      <c r="F6" s="2">
        <v>3</v>
      </c>
      <c r="G6" s="3">
        <v>0.99999999999998468</v>
      </c>
      <c r="H6" s="3">
        <v>-37.928989080731064</v>
      </c>
      <c r="T6" s="8">
        <v>0</v>
      </c>
      <c r="U6" s="8">
        <f>-L35</f>
        <v>1.6290613561794322E-16</v>
      </c>
      <c r="V6" s="2"/>
      <c r="AA6" s="2">
        <v>52.08</v>
      </c>
      <c r="AB6" s="2">
        <v>82.13</v>
      </c>
      <c r="AC6" s="35">
        <v>125.00214644701288</v>
      </c>
      <c r="AD6" s="33">
        <v>123.41990480806851</v>
      </c>
      <c r="AE6" s="34">
        <v>40</v>
      </c>
      <c r="AF6" s="34">
        <v>110</v>
      </c>
      <c r="AG6" s="2">
        <v>60</v>
      </c>
      <c r="AH6" s="36">
        <v>90</v>
      </c>
      <c r="AI6" s="2">
        <v>3</v>
      </c>
      <c r="AJ6" s="3">
        <f t="shared" si="0"/>
        <v>86.381557247154504</v>
      </c>
      <c r="AK6" s="3">
        <f t="shared" si="1"/>
        <v>95.521208599540131</v>
      </c>
      <c r="AM6" s="2">
        <v>116.7499</v>
      </c>
      <c r="AN6" s="2">
        <v>516</v>
      </c>
      <c r="AO6" s="2">
        <v>204.37049999999999</v>
      </c>
      <c r="AP6" s="2">
        <v>41.582299999999996</v>
      </c>
      <c r="AV6" s="2">
        <v>1</v>
      </c>
      <c r="AW6" s="2">
        <f>$AY$3*(AV6-1)</f>
        <v>0</v>
      </c>
      <c r="AX6" s="2">
        <f>$AV$3*COS(AW6)</f>
        <v>24.618243633974991</v>
      </c>
      <c r="AY6" s="2">
        <f>$AW$3*SIN(AW6)</f>
        <v>0</v>
      </c>
      <c r="AZ6" s="2">
        <f>AX6*COS($AX$3)-AY6*SIN($AX$3)</f>
        <v>-24.618243633974991</v>
      </c>
      <c r="BA6" s="2">
        <f>AX6*SIN($AX$3)+AY6*COS($AX$3)</f>
        <v>3.0161003150728432E-15</v>
      </c>
      <c r="BB6" s="3">
        <f>AZ6+$AZ$3</f>
        <v>-23.618243633974988</v>
      </c>
      <c r="BC6" s="3">
        <f>BA6+$BA$3</f>
        <v>2.8531941794549E-15</v>
      </c>
      <c r="BE6" s="3">
        <f>$AZ$3+1.15*$AV$3*COS($AX$3)</f>
        <v>-27.310980179071233</v>
      </c>
      <c r="BF6" s="3">
        <f>$BA$3+1.15*$AV$3*SIN($AX$3)</f>
        <v>3.3056092267158259E-15</v>
      </c>
      <c r="BG6" s="3">
        <f>$AZ$3+1.15*$AW$3*COS($AX$3+PI()/2)</f>
        <v>0.99999999999999456</v>
      </c>
      <c r="BH6" s="3">
        <f>$BA$3+1.15*$AW$3*SIN($AX$3+PI()/2)</f>
        <v>-53.558847689694609</v>
      </c>
    </row>
    <row r="7" spans="2:60" x14ac:dyDescent="0.25">
      <c r="B7" s="9">
        <v>4</v>
      </c>
      <c r="C7" s="8">
        <v>-24.000000000000028</v>
      </c>
      <c r="D7" s="8">
        <v>-52.813238770685587</v>
      </c>
      <c r="F7" s="2">
        <v>4</v>
      </c>
      <c r="G7" s="3">
        <v>10.323967994180778</v>
      </c>
      <c r="H7" s="3">
        <v>-2.0854294742433384E-14</v>
      </c>
      <c r="AA7" s="2">
        <v>62.510000000000005</v>
      </c>
      <c r="AB7" s="2">
        <v>79.77000000000001</v>
      </c>
      <c r="AC7" s="35">
        <v>142.82294586996963</v>
      </c>
      <c r="AD7" s="33">
        <v>126.14370875232453</v>
      </c>
      <c r="AE7" s="34">
        <v>55</v>
      </c>
      <c r="AF7" s="34">
        <v>120</v>
      </c>
      <c r="AG7" s="2">
        <v>30</v>
      </c>
      <c r="AH7" s="36">
        <v>90</v>
      </c>
      <c r="AI7" s="2">
        <v>4</v>
      </c>
      <c r="AJ7" s="3">
        <f t="shared" si="0"/>
        <v>81.96152422706632</v>
      </c>
      <c r="AK7" s="3">
        <f t="shared" si="1"/>
        <v>105</v>
      </c>
      <c r="AM7" s="2">
        <v>122.758</v>
      </c>
      <c r="AN7" s="2">
        <v>515.32299999999998</v>
      </c>
      <c r="AO7" s="2">
        <v>209.78870000000001</v>
      </c>
      <c r="AP7" s="2">
        <v>61.803400000000003</v>
      </c>
      <c r="AV7" s="2">
        <v>2</v>
      </c>
      <c r="AW7" s="2">
        <f t="shared" ref="AW7:AW42" si="2">$AY$3*(AV7-1)</f>
        <v>0.17453292519943295</v>
      </c>
      <c r="AX7" s="2">
        <f t="shared" ref="AX7:AX42" si="3">$AV$3*COS(AW7)</f>
        <v>24.244237196282004</v>
      </c>
      <c r="AY7" s="2">
        <f t="shared" ref="AY7:AY42" si="4">$AW$3*SIN(AW7)</f>
        <v>8.0873011297879582</v>
      </c>
      <c r="AZ7" s="2">
        <f t="shared" ref="AZ7:AZ42" si="5">AX7*COS($AX$3)-AY7*SIN($AX$3)</f>
        <v>-24.244237196282004</v>
      </c>
      <c r="BA7" s="2">
        <f t="shared" ref="BA7:BA42" si="6">AX7*SIN($AX$3)+AY7*COS($AX$3)</f>
        <v>-8.0873011297879547</v>
      </c>
      <c r="BB7" s="3">
        <f t="shared" ref="BB7:BB42" si="7">AZ7+$AZ$3</f>
        <v>-23.244237196282</v>
      </c>
      <c r="BC7" s="3">
        <f t="shared" ref="BC7:BC42" si="8">BA7+$BA$3</f>
        <v>-8.0873011297879547</v>
      </c>
      <c r="BE7" s="3">
        <f>$AZ$3-1.15*$AV$3*COS($AX$3)</f>
        <v>29.31098017907124</v>
      </c>
      <c r="BF7" s="3">
        <f>$BA$3-1.15*$AV$3*SIN($AX$3)</f>
        <v>-3.6314214979517123E-15</v>
      </c>
      <c r="BG7" s="3">
        <f>$AZ$3-1.15*$AW$3*COS($AX$3+PI()/2)</f>
        <v>1.0000000000000142</v>
      </c>
      <c r="BH7" s="3">
        <f>$BA$3-1.15*$AW$3*SIN($AX$3+PI()/2)</f>
        <v>53.558847689694609</v>
      </c>
    </row>
    <row r="8" spans="2:60" x14ac:dyDescent="0.25">
      <c r="B8" s="9">
        <v>5</v>
      </c>
      <c r="C8" s="8">
        <v>-14.000000000000004</v>
      </c>
      <c r="D8" s="8">
        <v>-42.813238770685587</v>
      </c>
      <c r="F8" s="2">
        <v>5</v>
      </c>
      <c r="G8" s="3">
        <v>12.521047112575857</v>
      </c>
      <c r="H8" s="3">
        <v>13.744322460682843</v>
      </c>
      <c r="AA8" s="2">
        <v>75.02000000000001</v>
      </c>
      <c r="AB8" s="2">
        <v>72.679999999999993</v>
      </c>
      <c r="AC8" s="35">
        <v>174.54371841625237</v>
      </c>
      <c r="AD8" s="33">
        <v>111.35206959140004</v>
      </c>
      <c r="AE8" s="34">
        <v>90</v>
      </c>
      <c r="AF8" s="34">
        <v>120</v>
      </c>
      <c r="AI8" s="2">
        <v>5</v>
      </c>
      <c r="AJ8" s="3">
        <f t="shared" si="0"/>
        <v>75.962666587138671</v>
      </c>
      <c r="AK8" s="3">
        <f t="shared" si="1"/>
        <v>113.56725658119235</v>
      </c>
      <c r="AM8" s="2">
        <v>128.4648</v>
      </c>
      <c r="AN8" s="2">
        <v>513.3261</v>
      </c>
      <c r="AO8" s="2">
        <v>217.29089999999999</v>
      </c>
      <c r="AP8" s="2">
        <v>81.347300000000004</v>
      </c>
      <c r="AV8" s="2">
        <v>3</v>
      </c>
      <c r="AW8" s="2">
        <f t="shared" si="2"/>
        <v>0.3490658503988659</v>
      </c>
      <c r="AX8" s="2">
        <f t="shared" si="3"/>
        <v>23.133581879555965</v>
      </c>
      <c r="AY8" s="2">
        <f t="shared" si="4"/>
        <v>15.928873707119141</v>
      </c>
      <c r="AZ8" s="2">
        <f t="shared" si="5"/>
        <v>-23.133581879555969</v>
      </c>
      <c r="BA8" s="2">
        <f t="shared" si="6"/>
        <v>-15.928873707119138</v>
      </c>
      <c r="BB8" s="3">
        <f t="shared" si="7"/>
        <v>-22.133581879555965</v>
      </c>
      <c r="BC8" s="3">
        <f t="shared" si="8"/>
        <v>-15.928873707119138</v>
      </c>
    </row>
    <row r="9" spans="2:60" x14ac:dyDescent="0.25">
      <c r="B9" s="9">
        <v>6</v>
      </c>
      <c r="C9" s="8">
        <v>-13.999999999999952</v>
      </c>
      <c r="D9" s="8">
        <v>27.186761229314381</v>
      </c>
      <c r="F9" s="2">
        <v>6</v>
      </c>
      <c r="G9" s="3">
        <v>1.0000000000000147</v>
      </c>
      <c r="H9" s="3">
        <v>26.191899682069195</v>
      </c>
      <c r="AA9" s="2">
        <v>85.45</v>
      </c>
      <c r="AB9" s="2">
        <v>62.120000000000005</v>
      </c>
      <c r="AC9" s="35">
        <v>182.99608365106636</v>
      </c>
      <c r="AD9" s="33">
        <v>129.47822533213304</v>
      </c>
      <c r="AE9" s="34">
        <v>90</v>
      </c>
      <c r="AF9" s="34">
        <v>140</v>
      </c>
      <c r="AI9" s="2">
        <v>6</v>
      </c>
      <c r="AJ9" s="3">
        <f t="shared" si="0"/>
        <v>68.567256581192368</v>
      </c>
      <c r="AK9" s="3">
        <f t="shared" si="1"/>
        <v>120.96266658713867</v>
      </c>
      <c r="AM9" s="2">
        <v>133.58420000000001</v>
      </c>
      <c r="AN9" s="2">
        <v>510.10939999999999</v>
      </c>
      <c r="AO9" s="2">
        <v>226.79490000000001</v>
      </c>
      <c r="AP9" s="2">
        <v>100</v>
      </c>
      <c r="AV9" s="2">
        <v>4</v>
      </c>
      <c r="AW9" s="2">
        <f t="shared" si="2"/>
        <v>0.52359877559829882</v>
      </c>
      <c r="AX9" s="2">
        <f t="shared" si="3"/>
        <v>21.320024383576879</v>
      </c>
      <c r="AY9" s="2">
        <f t="shared" si="4"/>
        <v>23.286455517258524</v>
      </c>
      <c r="AZ9" s="2">
        <f t="shared" si="5"/>
        <v>-21.320024383576882</v>
      </c>
      <c r="BA9" s="2">
        <f t="shared" si="6"/>
        <v>-23.286455517258521</v>
      </c>
      <c r="BB9" s="3">
        <f t="shared" si="7"/>
        <v>-20.320024383576879</v>
      </c>
      <c r="BC9" s="3">
        <f t="shared" si="8"/>
        <v>-23.286455517258521</v>
      </c>
      <c r="BE9" s="45" t="s">
        <v>42</v>
      </c>
      <c r="BF9" s="45"/>
      <c r="BG9" s="45" t="s">
        <v>43</v>
      </c>
      <c r="BH9" s="45"/>
    </row>
    <row r="10" spans="2:60" x14ac:dyDescent="0.25">
      <c r="B10" s="9">
        <v>7</v>
      </c>
      <c r="C10" s="8">
        <v>-28.999999999999947</v>
      </c>
      <c r="D10" s="8">
        <v>37.186761229314399</v>
      </c>
      <c r="F10" s="2"/>
      <c r="G10" s="3">
        <v>-10.521047112575838</v>
      </c>
      <c r="H10" s="3">
        <v>13.744322460682868</v>
      </c>
      <c r="T10" s="16" t="s">
        <v>0</v>
      </c>
      <c r="U10" s="16" t="s">
        <v>1</v>
      </c>
      <c r="V10" s="16" t="s">
        <v>40</v>
      </c>
      <c r="AA10" s="2">
        <v>91.429999999999993</v>
      </c>
      <c r="AB10" s="2">
        <v>51.83</v>
      </c>
      <c r="AC10" s="35">
        <v>65.176071336301874</v>
      </c>
      <c r="AD10" s="33">
        <v>184.41859935842396</v>
      </c>
      <c r="AE10" s="34">
        <v>-40</v>
      </c>
      <c r="AF10" s="34">
        <v>140</v>
      </c>
      <c r="AG10" s="45" t="s">
        <v>57</v>
      </c>
      <c r="AH10" s="45"/>
      <c r="AI10" s="2">
        <v>7</v>
      </c>
      <c r="AJ10" s="3">
        <f t="shared" si="0"/>
        <v>60.000000000000007</v>
      </c>
      <c r="AK10" s="3">
        <f t="shared" si="1"/>
        <v>126.96152422706632</v>
      </c>
      <c r="AM10" s="2">
        <v>137.85939999999999</v>
      </c>
      <c r="AN10" s="2">
        <v>505.83420000000001</v>
      </c>
      <c r="AO10" s="2">
        <v>238.19659999999999</v>
      </c>
      <c r="AP10" s="2">
        <v>117.557</v>
      </c>
      <c r="AV10" s="2">
        <v>5</v>
      </c>
      <c r="AW10" s="2">
        <f t="shared" si="2"/>
        <v>0.69813170079773179</v>
      </c>
      <c r="AX10" s="2">
        <f t="shared" si="3"/>
        <v>18.858668735155696</v>
      </c>
      <c r="AY10" s="2">
        <f t="shared" si="4"/>
        <v>29.936490160021066</v>
      </c>
      <c r="AZ10" s="2">
        <f t="shared" si="5"/>
        <v>-18.8586687351557</v>
      </c>
      <c r="BA10" s="2">
        <f t="shared" si="6"/>
        <v>-29.936490160021062</v>
      </c>
      <c r="BB10" s="3">
        <f t="shared" si="7"/>
        <v>-17.858668735155696</v>
      </c>
      <c r="BC10" s="3">
        <f t="shared" si="8"/>
        <v>-29.936490160021062</v>
      </c>
      <c r="BE10" s="28" t="s">
        <v>0</v>
      </c>
      <c r="BF10" s="28" t="s">
        <v>1</v>
      </c>
      <c r="BG10" s="28" t="s">
        <v>0</v>
      </c>
      <c r="BH10" s="28" t="s">
        <v>1</v>
      </c>
    </row>
    <row r="11" spans="2:60" x14ac:dyDescent="0.25">
      <c r="B11" s="9">
        <v>8</v>
      </c>
      <c r="C11" s="8">
        <v>-63.999999999999986</v>
      </c>
      <c r="D11" s="8">
        <v>37.186761229314413</v>
      </c>
      <c r="F11" s="2"/>
      <c r="G11" s="3"/>
      <c r="H11" s="3"/>
      <c r="T11" s="8">
        <f>K35</f>
        <v>1.0000000000000044</v>
      </c>
      <c r="U11" s="8">
        <f>L35</f>
        <v>-1.6290613561794322E-16</v>
      </c>
      <c r="V11" s="8">
        <v>180</v>
      </c>
      <c r="AA11" s="2">
        <v>92.820000000000007</v>
      </c>
      <c r="AB11" s="2">
        <v>46.410000000000004</v>
      </c>
      <c r="AC11" s="35">
        <v>56.723706101487878</v>
      </c>
      <c r="AD11" s="33">
        <v>166.29244361769096</v>
      </c>
      <c r="AE11" s="34">
        <v>-40</v>
      </c>
      <c r="AF11" s="34">
        <v>120</v>
      </c>
      <c r="AG11" s="2">
        <v>30</v>
      </c>
      <c r="AH11" s="2">
        <v>30</v>
      </c>
      <c r="AI11" s="2">
        <v>8</v>
      </c>
      <c r="AJ11" s="3">
        <f t="shared" si="0"/>
        <v>50.521208599540131</v>
      </c>
      <c r="AK11" s="3">
        <f t="shared" si="1"/>
        <v>131.38155724715449</v>
      </c>
      <c r="AM11" s="2">
        <v>141.0761</v>
      </c>
      <c r="AN11" s="2">
        <v>500.71480000000003</v>
      </c>
      <c r="AO11" s="2">
        <v>251.37100000000001</v>
      </c>
      <c r="AP11" s="2">
        <v>133.8261</v>
      </c>
      <c r="AV11" s="2">
        <v>6</v>
      </c>
      <c r="AW11" s="2">
        <f t="shared" si="2"/>
        <v>0.87266462599716477</v>
      </c>
      <c r="AX11" s="2">
        <f t="shared" si="3"/>
        <v>15.82430198016365</v>
      </c>
      <c r="AY11" s="2">
        <f t="shared" si="4"/>
        <v>35.676919697866325</v>
      </c>
      <c r="AZ11" s="2">
        <f t="shared" si="5"/>
        <v>-15.824301980163654</v>
      </c>
      <c r="BA11" s="2">
        <f t="shared" si="6"/>
        <v>-35.676919697866325</v>
      </c>
      <c r="BB11" s="3">
        <f t="shared" si="7"/>
        <v>-14.82430198016365</v>
      </c>
      <c r="BC11" s="3">
        <f t="shared" si="8"/>
        <v>-35.676919697866325</v>
      </c>
      <c r="BE11" s="2">
        <f>Noc_X_K</f>
        <v>0</v>
      </c>
      <c r="BF11" s="2">
        <f ca="1">MIN(GeoPolyPuntiY)-$BC$3</f>
        <v>-809.99756726286</v>
      </c>
      <c r="BG11" s="2">
        <f ca="1">MIN(GeoPolyPuntiX)-$BB$3</f>
        <v>-449.99905769035081</v>
      </c>
      <c r="BH11" s="2">
        <f>Noc_Y_K</f>
        <v>0</v>
      </c>
    </row>
    <row r="12" spans="2:60" x14ac:dyDescent="0.25">
      <c r="B12" s="9">
        <v>9</v>
      </c>
      <c r="C12" s="8">
        <v>-63.999999999999972</v>
      </c>
      <c r="D12" s="8">
        <v>57.18676122931447</v>
      </c>
      <c r="F12" s="2"/>
      <c r="G12" s="3"/>
      <c r="H12" s="3"/>
      <c r="AA12" s="2">
        <v>93.24</v>
      </c>
      <c r="AB12" s="2">
        <v>36.82</v>
      </c>
      <c r="AC12" s="35">
        <v>88.444478647770623</v>
      </c>
      <c r="AD12" s="33">
        <v>151.50080445676647</v>
      </c>
      <c r="AE12" s="34">
        <v>-5</v>
      </c>
      <c r="AF12" s="34">
        <v>120</v>
      </c>
      <c r="AG12" s="2">
        <v>60</v>
      </c>
      <c r="AH12" s="2">
        <v>60</v>
      </c>
      <c r="AI12" s="2">
        <v>9</v>
      </c>
      <c r="AJ12" s="3">
        <f t="shared" si="0"/>
        <v>40.418890660015826</v>
      </c>
      <c r="AK12" s="3">
        <f t="shared" si="1"/>
        <v>134.0884651807325</v>
      </c>
      <c r="AM12" s="2">
        <v>143.07300000000001</v>
      </c>
      <c r="AN12" s="2">
        <v>495.00799999999998</v>
      </c>
      <c r="AO12" s="2">
        <v>266.1739</v>
      </c>
      <c r="AP12" s="2">
        <v>148.62889999999999</v>
      </c>
      <c r="AV12" s="2">
        <v>7</v>
      </c>
      <c r="AW12" s="2">
        <f t="shared" si="2"/>
        <v>1.0471975511965976</v>
      </c>
      <c r="AX12" s="2">
        <f t="shared" si="3"/>
        <v>12.309121816987499</v>
      </c>
      <c r="AY12" s="2">
        <f t="shared" si="4"/>
        <v>40.333324084084367</v>
      </c>
      <c r="AZ12" s="2">
        <f t="shared" si="5"/>
        <v>-12.309121816987505</v>
      </c>
      <c r="BA12" s="2">
        <f t="shared" si="6"/>
        <v>-40.333324084084367</v>
      </c>
      <c r="BB12" s="3">
        <f t="shared" si="7"/>
        <v>-11.309121816987499</v>
      </c>
      <c r="BC12" s="3">
        <f t="shared" si="8"/>
        <v>-40.333324084084367</v>
      </c>
      <c r="BE12" s="2">
        <f>Noc_X_K</f>
        <v>0</v>
      </c>
      <c r="BF12" s="2">
        <f ca="1">MAX(GeoPolyPuntiY)+$BC$3</f>
        <v>810.00243273714</v>
      </c>
      <c r="BG12" s="2">
        <f ca="1">MAX(GeoPolyPuntiX)+$BB$3</f>
        <v>450.00094230964919</v>
      </c>
      <c r="BH12" s="2">
        <f>Noc_Y_K</f>
        <v>0</v>
      </c>
    </row>
    <row r="13" spans="2:60" x14ac:dyDescent="0.25">
      <c r="B13" s="9">
        <v>10</v>
      </c>
      <c r="C13" s="8">
        <v>66.000000000000043</v>
      </c>
      <c r="D13" s="8">
        <v>57.186761229314357</v>
      </c>
      <c r="F13" s="2"/>
      <c r="G13" s="3"/>
      <c r="H13" s="3"/>
      <c r="AA13" s="2">
        <v>90.039999999999992</v>
      </c>
      <c r="AB13" s="2">
        <v>31.4</v>
      </c>
      <c r="AC13" s="35">
        <v>97.81291283591338</v>
      </c>
      <c r="AD13" s="33">
        <v>136.0984526602895</v>
      </c>
      <c r="AE13" s="34">
        <v>10</v>
      </c>
      <c r="AF13" s="34">
        <v>110</v>
      </c>
      <c r="AG13" s="2">
        <v>58</v>
      </c>
      <c r="AH13" s="2">
        <v>90</v>
      </c>
      <c r="AI13" s="2">
        <v>10</v>
      </c>
      <c r="AJ13" s="3">
        <f t="shared" si="0"/>
        <v>30.000000000000004</v>
      </c>
      <c r="AK13" s="3">
        <f t="shared" si="1"/>
        <v>135</v>
      </c>
      <c r="AM13" s="2">
        <v>143.75</v>
      </c>
      <c r="AN13" s="2">
        <v>489</v>
      </c>
      <c r="AO13" s="2">
        <v>282.44290000000001</v>
      </c>
      <c r="AP13" s="2">
        <v>161.80340000000001</v>
      </c>
      <c r="AV13" s="2">
        <v>8</v>
      </c>
      <c r="AW13" s="2">
        <f t="shared" si="2"/>
        <v>1.2217304763960306</v>
      </c>
      <c r="AX13" s="2">
        <f t="shared" si="3"/>
        <v>8.4199352161183612</v>
      </c>
      <c r="AY13" s="2">
        <f t="shared" si="4"/>
        <v>43.764220827654277</v>
      </c>
      <c r="AZ13" s="2">
        <f t="shared" si="5"/>
        <v>-8.4199352161183665</v>
      </c>
      <c r="BA13" s="2">
        <f t="shared" si="6"/>
        <v>-43.764220827654277</v>
      </c>
      <c r="BB13" s="3">
        <f t="shared" si="7"/>
        <v>-7.419935216118362</v>
      </c>
      <c r="BC13" s="3">
        <f t="shared" si="8"/>
        <v>-43.764220827654277</v>
      </c>
    </row>
    <row r="14" spans="2:60" x14ac:dyDescent="0.25">
      <c r="B14" s="9">
        <v>11</v>
      </c>
      <c r="C14" s="8">
        <v>66.000000000000043</v>
      </c>
      <c r="D14" s="8">
        <v>37.186761229314349</v>
      </c>
      <c r="F14" s="2"/>
      <c r="G14" s="3"/>
      <c r="H14" s="3"/>
      <c r="AA14" s="2">
        <v>77.81</v>
      </c>
      <c r="AB14" s="2">
        <v>20.97</v>
      </c>
      <c r="AC14" s="35">
        <v>68.229634514064415</v>
      </c>
      <c r="AD14" s="33">
        <v>72.656907567723991</v>
      </c>
      <c r="AE14" s="34">
        <v>10</v>
      </c>
      <c r="AF14" s="34">
        <v>40</v>
      </c>
      <c r="AI14" s="2">
        <v>11</v>
      </c>
      <c r="AJ14" s="3">
        <f t="shared" si="0"/>
        <v>19.581109339984181</v>
      </c>
      <c r="AK14" s="3">
        <f t="shared" si="1"/>
        <v>134.0884651807325</v>
      </c>
      <c r="AM14" s="2">
        <v>143.7499</v>
      </c>
      <c r="AN14" s="2">
        <v>50.999899999999997</v>
      </c>
      <c r="AO14" s="2">
        <v>300</v>
      </c>
      <c r="AP14" s="2">
        <v>173.20500000000001</v>
      </c>
      <c r="AV14" s="2">
        <v>9</v>
      </c>
      <c r="AW14" s="2">
        <f t="shared" si="2"/>
        <v>1.3962634015954636</v>
      </c>
      <c r="AX14" s="2">
        <f t="shared" si="3"/>
        <v>4.2749131444002675</v>
      </c>
      <c r="AY14" s="2">
        <f t="shared" si="4"/>
        <v>45.865363867140211</v>
      </c>
      <c r="AZ14" s="2">
        <f t="shared" si="5"/>
        <v>-4.2749131444002728</v>
      </c>
      <c r="BA14" s="2">
        <f t="shared" si="6"/>
        <v>-45.865363867140211</v>
      </c>
      <c r="BB14" s="3">
        <f t="shared" si="7"/>
        <v>-3.2749131444002684</v>
      </c>
      <c r="BC14" s="3">
        <f t="shared" si="8"/>
        <v>-45.865363867140211</v>
      </c>
    </row>
    <row r="15" spans="2:60" x14ac:dyDescent="0.25">
      <c r="B15" s="9">
        <v>12</v>
      </c>
      <c r="C15" s="8">
        <v>31.000000000000071</v>
      </c>
      <c r="D15" s="8">
        <v>37.186761229314364</v>
      </c>
      <c r="F15" s="2"/>
      <c r="G15" s="3"/>
      <c r="H15" s="3"/>
      <c r="T15" s="13"/>
      <c r="U15" s="13"/>
      <c r="V15" s="13"/>
      <c r="W15" s="13"/>
      <c r="AA15" s="2">
        <v>70.710000000000008</v>
      </c>
      <c r="AB15" s="2">
        <v>18.330000000000002</v>
      </c>
      <c r="AC15" s="35">
        <v>54.940374026290925</v>
      </c>
      <c r="AD15" s="33">
        <v>67.820012314764497</v>
      </c>
      <c r="AE15" s="34">
        <v>0</v>
      </c>
      <c r="AF15" s="34">
        <v>30</v>
      </c>
      <c r="AI15" s="2">
        <v>12</v>
      </c>
      <c r="AJ15" s="3">
        <f t="shared" si="0"/>
        <v>9.4787914004598761</v>
      </c>
      <c r="AK15" s="3">
        <f t="shared" si="1"/>
        <v>131.38155724715449</v>
      </c>
      <c r="AM15" s="2">
        <v>143.07300000000001</v>
      </c>
      <c r="AN15" s="2">
        <v>44.991900000000001</v>
      </c>
      <c r="AO15" s="2">
        <v>318.65269999999998</v>
      </c>
      <c r="AP15" s="2">
        <v>182.709</v>
      </c>
      <c r="AV15" s="2">
        <v>10</v>
      </c>
      <c r="AW15" s="2">
        <f t="shared" si="2"/>
        <v>1.5707963267948966</v>
      </c>
      <c r="AX15" s="2">
        <f t="shared" si="3"/>
        <v>1.5080501575364216E-15</v>
      </c>
      <c r="AY15" s="2">
        <f t="shared" si="4"/>
        <v>46.572911034517055</v>
      </c>
      <c r="AZ15" s="2">
        <f t="shared" si="5"/>
        <v>-7.2139231569899408E-15</v>
      </c>
      <c r="BA15" s="2">
        <f t="shared" si="6"/>
        <v>-46.572911034517055</v>
      </c>
      <c r="BB15" s="3">
        <f t="shared" si="7"/>
        <v>0.99999999999999722</v>
      </c>
      <c r="BC15" s="3">
        <f t="shared" si="8"/>
        <v>-46.572911034517055</v>
      </c>
    </row>
    <row r="16" spans="2:60" x14ac:dyDescent="0.25">
      <c r="B16" s="9">
        <v>13</v>
      </c>
      <c r="C16" s="8">
        <v>16.00000000000005</v>
      </c>
      <c r="D16" s="8">
        <v>27.186761229314364</v>
      </c>
      <c r="F16" s="2"/>
      <c r="G16" s="3"/>
      <c r="H16" s="3"/>
      <c r="T16" s="40"/>
      <c r="U16" s="40"/>
      <c r="V16" s="40"/>
      <c r="W16" s="13"/>
      <c r="AA16" s="2">
        <v>57.370000000000005</v>
      </c>
      <c r="AB16" s="2">
        <v>15.55</v>
      </c>
      <c r="AC16" s="35">
        <v>53</v>
      </c>
      <c r="AD16" s="33">
        <v>65</v>
      </c>
      <c r="AE16" s="34">
        <v>0</v>
      </c>
      <c r="AF16" s="34">
        <v>0</v>
      </c>
      <c r="AG16" s="45" t="s">
        <v>58</v>
      </c>
      <c r="AH16" s="45"/>
      <c r="AI16" s="2">
        <v>13</v>
      </c>
      <c r="AJ16" s="3">
        <f t="shared" si="0"/>
        <v>0</v>
      </c>
      <c r="AK16" s="3">
        <f t="shared" si="1"/>
        <v>126.96152422706632</v>
      </c>
      <c r="AM16" s="2">
        <v>141.0761</v>
      </c>
      <c r="AN16" s="2">
        <v>39.2851</v>
      </c>
      <c r="AO16" s="2">
        <v>338.19659999999999</v>
      </c>
      <c r="AP16" s="2">
        <v>190.21129999999999</v>
      </c>
      <c r="AV16" s="2">
        <v>11</v>
      </c>
      <c r="AW16" s="2">
        <f t="shared" si="2"/>
        <v>1.7453292519943295</v>
      </c>
      <c r="AX16" s="2">
        <f t="shared" si="3"/>
        <v>-4.2749131444002648</v>
      </c>
      <c r="AY16" s="2">
        <f t="shared" si="4"/>
        <v>45.865363867140211</v>
      </c>
      <c r="AZ16" s="2">
        <f t="shared" si="5"/>
        <v>4.2749131444002595</v>
      </c>
      <c r="BA16" s="2">
        <f t="shared" si="6"/>
        <v>-45.865363867140211</v>
      </c>
      <c r="BB16" s="3">
        <f t="shared" si="7"/>
        <v>5.2749131444002639</v>
      </c>
      <c r="BC16" s="3">
        <f t="shared" si="8"/>
        <v>-45.865363867140211</v>
      </c>
    </row>
    <row r="17" spans="2:55" x14ac:dyDescent="0.25">
      <c r="B17" s="9">
        <v>14</v>
      </c>
      <c r="C17" s="8">
        <v>15.999999999999993</v>
      </c>
      <c r="D17" s="8">
        <v>-42.813238770685601</v>
      </c>
      <c r="F17" s="2"/>
      <c r="G17" s="3"/>
      <c r="H17" s="3"/>
      <c r="T17" s="42"/>
      <c r="U17" s="42"/>
      <c r="V17" s="13"/>
      <c r="W17" s="13"/>
      <c r="AA17" s="2">
        <v>41.239999999999995</v>
      </c>
      <c r="AB17" s="2">
        <v>16.940000000000001</v>
      </c>
      <c r="AC17" s="35">
        <v>87.577215525902446</v>
      </c>
      <c r="AD17" s="33">
        <v>19.499865616630018</v>
      </c>
      <c r="AE17" s="34">
        <v>50</v>
      </c>
      <c r="AF17" s="34">
        <v>0</v>
      </c>
      <c r="AG17" s="3">
        <v>6</v>
      </c>
      <c r="AH17" s="3">
        <v>6</v>
      </c>
      <c r="AI17" s="2">
        <v>14</v>
      </c>
      <c r="AJ17" s="3">
        <f t="shared" si="0"/>
        <v>-8.5672565811923604</v>
      </c>
      <c r="AK17" s="3">
        <f t="shared" si="1"/>
        <v>120.96266658713867</v>
      </c>
      <c r="AM17" s="2">
        <v>137.85939999999999</v>
      </c>
      <c r="AN17" s="2">
        <v>34.165700000000001</v>
      </c>
      <c r="AO17" s="2">
        <v>358.41770000000002</v>
      </c>
      <c r="AP17" s="2">
        <v>195.62950000000001</v>
      </c>
      <c r="AV17" s="2">
        <v>12</v>
      </c>
      <c r="AW17" s="2">
        <f t="shared" si="2"/>
        <v>1.9198621771937625</v>
      </c>
      <c r="AX17" s="2">
        <f t="shared" si="3"/>
        <v>-8.4199352161183576</v>
      </c>
      <c r="AY17" s="2">
        <f t="shared" si="4"/>
        <v>43.764220827654285</v>
      </c>
      <c r="AZ17" s="2">
        <f t="shared" si="5"/>
        <v>8.4199352161183523</v>
      </c>
      <c r="BA17" s="2">
        <f t="shared" si="6"/>
        <v>-43.764220827654285</v>
      </c>
      <c r="BB17" s="3">
        <f t="shared" si="7"/>
        <v>9.4199352161183576</v>
      </c>
      <c r="BC17" s="3">
        <f t="shared" si="8"/>
        <v>-43.764220827654285</v>
      </c>
    </row>
    <row r="18" spans="2:55" x14ac:dyDescent="0.25">
      <c r="B18" s="9"/>
      <c r="C18" s="8">
        <f>C4</f>
        <v>25.999999999999972</v>
      </c>
      <c r="D18" s="8">
        <f>D4</f>
        <v>-52.813238770685615</v>
      </c>
      <c r="F18" s="2"/>
      <c r="G18" s="3"/>
      <c r="H18" s="3"/>
      <c r="T18" s="13"/>
      <c r="U18" s="13"/>
      <c r="V18" s="13"/>
      <c r="W18" s="13"/>
      <c r="AA18" s="2">
        <v>31.639999999999997</v>
      </c>
      <c r="AB18" s="2">
        <v>23.2</v>
      </c>
      <c r="AG18" s="3">
        <v>5</v>
      </c>
      <c r="AH18" s="3">
        <v>6</v>
      </c>
      <c r="AI18" s="2">
        <v>15</v>
      </c>
      <c r="AJ18" s="3">
        <f t="shared" si="0"/>
        <v>-15.962666587138671</v>
      </c>
      <c r="AK18" s="3">
        <f t="shared" si="1"/>
        <v>113.56725658119237</v>
      </c>
      <c r="AM18" s="2">
        <v>133.58420000000001</v>
      </c>
      <c r="AN18" s="2">
        <v>29.890499999999999</v>
      </c>
      <c r="AO18" s="2">
        <v>379.09429999999998</v>
      </c>
      <c r="AP18" s="2">
        <v>198.90430000000001</v>
      </c>
      <c r="AV18" s="2">
        <v>13</v>
      </c>
      <c r="AW18" s="2">
        <f t="shared" si="2"/>
        <v>2.0943951023931953</v>
      </c>
      <c r="AX18" s="2">
        <f t="shared" si="3"/>
        <v>-12.30912181698749</v>
      </c>
      <c r="AY18" s="2">
        <f t="shared" si="4"/>
        <v>40.333324084084374</v>
      </c>
      <c r="AZ18" s="2">
        <f t="shared" si="5"/>
        <v>12.309121816987485</v>
      </c>
      <c r="BA18" s="2">
        <f t="shared" si="6"/>
        <v>-40.333324084084374</v>
      </c>
      <c r="BB18" s="3">
        <f t="shared" si="7"/>
        <v>13.309121816987489</v>
      </c>
      <c r="BC18" s="3">
        <f t="shared" si="8"/>
        <v>-40.333324084084374</v>
      </c>
    </row>
    <row r="19" spans="2:55" x14ac:dyDescent="0.25">
      <c r="B19" s="9"/>
      <c r="C19" s="8"/>
      <c r="D19" s="8"/>
      <c r="F19" s="2"/>
      <c r="G19" s="3"/>
      <c r="H19" s="3"/>
      <c r="T19" s="13"/>
      <c r="U19" s="13"/>
      <c r="V19" s="13"/>
      <c r="W19" s="13"/>
      <c r="AA19" s="2">
        <v>25.52</v>
      </c>
      <c r="AB19" s="2">
        <v>30.7</v>
      </c>
      <c r="AG19" s="3">
        <v>5</v>
      </c>
      <c r="AH19" s="3">
        <v>6</v>
      </c>
      <c r="AI19" s="2">
        <v>16</v>
      </c>
      <c r="AJ19" s="3">
        <f t="shared" si="0"/>
        <v>-21.96152422706632</v>
      </c>
      <c r="AK19" s="3">
        <f t="shared" si="1"/>
        <v>105</v>
      </c>
      <c r="AM19" s="2">
        <v>128.4648</v>
      </c>
      <c r="AN19" s="2">
        <v>26.6738</v>
      </c>
      <c r="AO19" s="2">
        <v>400</v>
      </c>
      <c r="AP19" s="2">
        <v>200</v>
      </c>
      <c r="AV19" s="2">
        <v>14</v>
      </c>
      <c r="AW19" s="2">
        <f t="shared" si="2"/>
        <v>2.2689280275926285</v>
      </c>
      <c r="AX19" s="2">
        <f t="shared" si="3"/>
        <v>-15.82430198016365</v>
      </c>
      <c r="AY19" s="2">
        <f t="shared" si="4"/>
        <v>35.676919697866325</v>
      </c>
      <c r="AZ19" s="2">
        <f t="shared" si="5"/>
        <v>15.824301980163646</v>
      </c>
      <c r="BA19" s="2">
        <f t="shared" si="6"/>
        <v>-35.676919697866325</v>
      </c>
      <c r="BB19" s="3">
        <f t="shared" si="7"/>
        <v>16.82430198016365</v>
      </c>
      <c r="BC19" s="3">
        <f t="shared" si="8"/>
        <v>-35.676919697866325</v>
      </c>
    </row>
    <row r="20" spans="2:55" x14ac:dyDescent="0.25">
      <c r="B20" s="9"/>
      <c r="C20" s="8"/>
      <c r="D20" s="8"/>
      <c r="F20" s="2"/>
      <c r="G20" s="3"/>
      <c r="H20" s="3"/>
      <c r="T20" s="13"/>
      <c r="U20" s="13"/>
      <c r="V20" s="13"/>
      <c r="W20" s="13"/>
      <c r="AA20" s="2">
        <v>21.630000000000003</v>
      </c>
      <c r="AB20" s="2">
        <v>39.18</v>
      </c>
      <c r="AG20" s="3">
        <v>5</v>
      </c>
      <c r="AH20" s="3">
        <v>6</v>
      </c>
      <c r="AI20" s="2">
        <v>17</v>
      </c>
      <c r="AJ20" s="3">
        <f t="shared" si="0"/>
        <v>-26.381557247154497</v>
      </c>
      <c r="AK20" s="3">
        <f t="shared" si="1"/>
        <v>95.521208599540131</v>
      </c>
      <c r="AM20" s="2">
        <v>122.758</v>
      </c>
      <c r="AN20" s="2">
        <v>24.6769</v>
      </c>
      <c r="AO20" s="2">
        <v>400</v>
      </c>
      <c r="AP20" s="2">
        <v>600</v>
      </c>
      <c r="AV20" s="2">
        <v>15</v>
      </c>
      <c r="AW20" s="2">
        <f t="shared" si="2"/>
        <v>2.4434609527920612</v>
      </c>
      <c r="AX20" s="2">
        <f t="shared" si="3"/>
        <v>-18.858668735155696</v>
      </c>
      <c r="AY20" s="2">
        <f t="shared" si="4"/>
        <v>29.936490160021076</v>
      </c>
      <c r="AZ20" s="2">
        <f t="shared" si="5"/>
        <v>18.858668735155693</v>
      </c>
      <c r="BA20" s="2">
        <f t="shared" si="6"/>
        <v>-29.93649016002108</v>
      </c>
      <c r="BB20" s="3">
        <f t="shared" si="7"/>
        <v>19.858668735155696</v>
      </c>
      <c r="BC20" s="3">
        <f t="shared" si="8"/>
        <v>-29.93649016002108</v>
      </c>
    </row>
    <row r="21" spans="2:55" x14ac:dyDescent="0.25">
      <c r="B21" s="9"/>
      <c r="C21" s="8"/>
      <c r="D21" s="8"/>
      <c r="F21" s="2"/>
      <c r="G21" s="3"/>
      <c r="H21" s="3"/>
      <c r="T21" s="13"/>
      <c r="U21" s="13"/>
      <c r="V21" s="13"/>
      <c r="W21" s="13"/>
      <c r="AA21" s="2">
        <v>20.79</v>
      </c>
      <c r="AB21" s="2">
        <v>45.019999999999996</v>
      </c>
      <c r="AG21" s="3">
        <v>4</v>
      </c>
      <c r="AH21" s="3">
        <v>6</v>
      </c>
      <c r="AI21" s="2">
        <v>18</v>
      </c>
      <c r="AJ21" s="3">
        <f t="shared" si="0"/>
        <v>-29.088465180732484</v>
      </c>
      <c r="AK21" s="3">
        <f t="shared" si="1"/>
        <v>85.418890660015848</v>
      </c>
      <c r="AM21" s="2">
        <v>116.75</v>
      </c>
      <c r="AN21" s="2">
        <v>24</v>
      </c>
      <c r="AO21" s="2">
        <v>0</v>
      </c>
      <c r="AP21" s="2">
        <v>600</v>
      </c>
      <c r="AV21" s="2">
        <v>16</v>
      </c>
      <c r="AW21" s="2">
        <f t="shared" si="2"/>
        <v>2.6179938779914944</v>
      </c>
      <c r="AX21" s="2">
        <f t="shared" si="3"/>
        <v>-21.320024383576879</v>
      </c>
      <c r="AY21" s="2">
        <f t="shared" si="4"/>
        <v>23.286455517258524</v>
      </c>
      <c r="AZ21" s="2">
        <f t="shared" si="5"/>
        <v>21.320024383576875</v>
      </c>
      <c r="BA21" s="2">
        <f t="shared" si="6"/>
        <v>-23.286455517258528</v>
      </c>
      <c r="BB21" s="3">
        <f t="shared" si="7"/>
        <v>22.320024383576879</v>
      </c>
      <c r="BC21" s="3">
        <f t="shared" si="8"/>
        <v>-23.286455517258528</v>
      </c>
    </row>
    <row r="22" spans="2:55" x14ac:dyDescent="0.25">
      <c r="B22" s="9"/>
      <c r="C22" s="8"/>
      <c r="D22" s="8"/>
      <c r="F22" s="2"/>
      <c r="G22" s="3"/>
      <c r="H22" s="3"/>
      <c r="T22" s="13"/>
      <c r="U22" s="13"/>
      <c r="V22" s="13"/>
      <c r="W22" s="13"/>
      <c r="AA22" s="2">
        <v>20.79</v>
      </c>
      <c r="AB22" s="2">
        <v>51.55</v>
      </c>
      <c r="AG22" s="3">
        <v>4</v>
      </c>
      <c r="AH22" s="3">
        <v>5</v>
      </c>
      <c r="AI22" s="2">
        <v>19</v>
      </c>
      <c r="AJ22" s="3">
        <f t="shared" si="0"/>
        <v>-30</v>
      </c>
      <c r="AK22" s="3">
        <f t="shared" si="1"/>
        <v>75.000000000000014</v>
      </c>
      <c r="AM22" s="2">
        <v>0</v>
      </c>
      <c r="AN22" s="2">
        <v>24</v>
      </c>
      <c r="AO22" s="2">
        <v>0</v>
      </c>
      <c r="AP22" s="2">
        <v>0</v>
      </c>
      <c r="AV22" s="2">
        <v>17</v>
      </c>
      <c r="AW22" s="2">
        <f t="shared" si="2"/>
        <v>2.7925268031909272</v>
      </c>
      <c r="AX22" s="2">
        <f t="shared" si="3"/>
        <v>-23.133581879555962</v>
      </c>
      <c r="AY22" s="2">
        <f t="shared" si="4"/>
        <v>15.928873707119148</v>
      </c>
      <c r="AZ22" s="2">
        <f t="shared" si="5"/>
        <v>23.133581879555958</v>
      </c>
      <c r="BA22" s="2">
        <f t="shared" si="6"/>
        <v>-15.928873707119152</v>
      </c>
      <c r="BB22" s="3">
        <f t="shared" si="7"/>
        <v>24.133581879555962</v>
      </c>
      <c r="BC22" s="3">
        <f t="shared" si="8"/>
        <v>-15.928873707119152</v>
      </c>
    </row>
    <row r="23" spans="2:55" x14ac:dyDescent="0.25">
      <c r="B23" s="9"/>
      <c r="C23" s="8"/>
      <c r="D23" s="8"/>
      <c r="F23" s="2"/>
      <c r="G23" s="3"/>
      <c r="H23" s="3"/>
      <c r="T23" s="13"/>
      <c r="U23" s="13"/>
      <c r="V23" s="13"/>
      <c r="W23" s="13"/>
      <c r="AA23" s="2">
        <v>23.16</v>
      </c>
      <c r="AB23" s="2">
        <v>56.42</v>
      </c>
      <c r="AG23" s="3">
        <v>4</v>
      </c>
      <c r="AH23" s="3">
        <v>4</v>
      </c>
      <c r="AI23" s="2">
        <v>20</v>
      </c>
      <c r="AJ23" s="3">
        <f t="shared" si="0"/>
        <v>-29.088465180732484</v>
      </c>
      <c r="AK23" s="3">
        <f t="shared" si="1"/>
        <v>64.581109339984195</v>
      </c>
      <c r="AM23" s="2">
        <v>0</v>
      </c>
      <c r="AN23" s="2">
        <v>0</v>
      </c>
      <c r="AV23" s="2">
        <v>18</v>
      </c>
      <c r="AW23" s="2">
        <f t="shared" si="2"/>
        <v>2.9670597283903599</v>
      </c>
      <c r="AX23" s="2">
        <f t="shared" si="3"/>
        <v>-24.244237196282004</v>
      </c>
      <c r="AY23" s="2">
        <f t="shared" si="4"/>
        <v>8.0873011297879742</v>
      </c>
      <c r="AZ23" s="2">
        <f t="shared" si="5"/>
        <v>24.244237196282004</v>
      </c>
      <c r="BA23" s="2">
        <f t="shared" si="6"/>
        <v>-8.0873011297879778</v>
      </c>
      <c r="BB23" s="3">
        <f t="shared" si="7"/>
        <v>25.244237196282008</v>
      </c>
      <c r="BC23" s="3">
        <f t="shared" si="8"/>
        <v>-8.0873011297879778</v>
      </c>
    </row>
    <row r="24" spans="2:55" x14ac:dyDescent="0.25">
      <c r="B24" s="9"/>
      <c r="C24" s="8"/>
      <c r="D24" s="8"/>
      <c r="F24" s="2"/>
      <c r="G24" s="2"/>
      <c r="H24" s="2"/>
      <c r="T24" s="13"/>
      <c r="U24" s="13"/>
      <c r="V24" s="13"/>
      <c r="W24" s="13"/>
      <c r="AA24" s="2">
        <v>25.660000000000004</v>
      </c>
      <c r="AB24" s="2">
        <v>59.75</v>
      </c>
      <c r="AG24" s="3">
        <v>4</v>
      </c>
      <c r="AH24" s="3">
        <v>4</v>
      </c>
      <c r="AI24" s="2">
        <v>21</v>
      </c>
      <c r="AJ24" s="3">
        <f t="shared" si="0"/>
        <v>-26.381557247154504</v>
      </c>
      <c r="AK24" s="3">
        <f t="shared" si="1"/>
        <v>54.478791400459883</v>
      </c>
      <c r="AM24" s="2">
        <v>300</v>
      </c>
      <c r="AN24" s="2">
        <v>0</v>
      </c>
      <c r="AV24" s="2">
        <v>19</v>
      </c>
      <c r="AW24" s="2">
        <f t="shared" si="2"/>
        <v>3.1415926535897931</v>
      </c>
      <c r="AX24" s="2">
        <f t="shared" si="3"/>
        <v>-24.618243633974991</v>
      </c>
      <c r="AY24" s="2">
        <f t="shared" si="4"/>
        <v>5.705872999453519E-15</v>
      </c>
      <c r="AZ24" s="2">
        <f t="shared" si="5"/>
        <v>24.618243633974991</v>
      </c>
      <c r="BA24" s="2">
        <f t="shared" si="6"/>
        <v>-8.7219733145263618E-15</v>
      </c>
      <c r="BB24" s="3">
        <f t="shared" si="7"/>
        <v>25.618243633974995</v>
      </c>
      <c r="BC24" s="3">
        <f t="shared" si="8"/>
        <v>-8.8848794501443058E-15</v>
      </c>
    </row>
    <row r="25" spans="2:55" x14ac:dyDescent="0.25">
      <c r="B25" s="9"/>
      <c r="C25" s="8"/>
      <c r="D25" s="8"/>
      <c r="F25" s="2"/>
      <c r="G25" s="2"/>
      <c r="H25" s="2"/>
      <c r="T25" s="13"/>
      <c r="U25" s="40"/>
      <c r="V25" s="40"/>
      <c r="W25" s="13"/>
      <c r="AA25" s="2">
        <v>20.240000000000002</v>
      </c>
      <c r="AB25" s="2">
        <v>59.75</v>
      </c>
      <c r="AG25" s="3">
        <v>4</v>
      </c>
      <c r="AH25" s="3">
        <v>2</v>
      </c>
      <c r="AI25" s="2">
        <v>22</v>
      </c>
      <c r="AJ25" s="3">
        <f t="shared" si="0"/>
        <v>-21.961524227066327</v>
      </c>
      <c r="AK25" s="3">
        <f t="shared" si="1"/>
        <v>45.000000000000014</v>
      </c>
      <c r="AM25" s="2">
        <v>300</v>
      </c>
      <c r="AN25" s="2">
        <v>24</v>
      </c>
      <c r="AV25" s="2">
        <v>20</v>
      </c>
      <c r="AW25" s="2">
        <f t="shared" si="2"/>
        <v>3.3161255787892259</v>
      </c>
      <c r="AX25" s="2">
        <f t="shared" si="3"/>
        <v>-24.244237196282008</v>
      </c>
      <c r="AY25" s="2">
        <f t="shared" si="4"/>
        <v>-8.087301129787944</v>
      </c>
      <c r="AZ25" s="2">
        <f t="shared" si="5"/>
        <v>24.244237196282008</v>
      </c>
      <c r="BA25" s="2">
        <f t="shared" si="6"/>
        <v>8.0873011297879405</v>
      </c>
      <c r="BB25" s="3">
        <f t="shared" si="7"/>
        <v>25.244237196282011</v>
      </c>
      <c r="BC25" s="3">
        <f t="shared" si="8"/>
        <v>8.0873011297879405</v>
      </c>
    </row>
    <row r="26" spans="2:55" x14ac:dyDescent="0.25">
      <c r="B26" s="9"/>
      <c r="C26" s="8"/>
      <c r="D26" s="8"/>
      <c r="F26" s="2"/>
      <c r="G26" s="2"/>
      <c r="H26" s="2"/>
      <c r="T26" s="41"/>
      <c r="U26" s="42"/>
      <c r="V26" s="42"/>
      <c r="W26" s="13"/>
      <c r="AA26" s="2">
        <v>16.619999999999997</v>
      </c>
      <c r="AB26" s="2">
        <v>58.5</v>
      </c>
      <c r="AG26" s="3">
        <v>2</v>
      </c>
      <c r="AH26" s="3">
        <v>2</v>
      </c>
      <c r="AI26" s="2">
        <v>23</v>
      </c>
      <c r="AJ26" s="3">
        <f t="shared" si="0"/>
        <v>-15.962666587138678</v>
      </c>
      <c r="AK26" s="3">
        <f t="shared" si="1"/>
        <v>36.432743418807647</v>
      </c>
      <c r="AM26" s="2">
        <v>183.25</v>
      </c>
      <c r="AN26" s="2">
        <v>24</v>
      </c>
      <c r="AV26" s="2">
        <v>21</v>
      </c>
      <c r="AW26" s="2">
        <f t="shared" si="2"/>
        <v>3.4906585039886591</v>
      </c>
      <c r="AX26" s="2">
        <f t="shared" si="3"/>
        <v>-23.133581879555965</v>
      </c>
      <c r="AY26" s="2">
        <f t="shared" si="4"/>
        <v>-15.928873707119138</v>
      </c>
      <c r="AZ26" s="2">
        <f t="shared" si="5"/>
        <v>23.133581879555969</v>
      </c>
      <c r="BA26" s="2">
        <f t="shared" si="6"/>
        <v>15.928873707119134</v>
      </c>
      <c r="BB26" s="3">
        <f t="shared" si="7"/>
        <v>24.133581879555972</v>
      </c>
      <c r="BC26" s="3">
        <f t="shared" si="8"/>
        <v>15.928873707119134</v>
      </c>
    </row>
    <row r="27" spans="2:55" x14ac:dyDescent="0.25">
      <c r="B27" s="9"/>
      <c r="C27" s="8"/>
      <c r="D27" s="8"/>
      <c r="F27" s="2"/>
      <c r="G27" s="2"/>
      <c r="H27" s="2"/>
      <c r="T27" s="41"/>
      <c r="U27" s="42"/>
      <c r="V27" s="42"/>
      <c r="W27" s="13"/>
      <c r="AA27" s="2">
        <v>14.4</v>
      </c>
      <c r="AB27" s="2">
        <v>56.42</v>
      </c>
      <c r="AG27" s="3">
        <v>2</v>
      </c>
      <c r="AH27" s="3">
        <v>0</v>
      </c>
      <c r="AI27" s="2">
        <v>24</v>
      </c>
      <c r="AJ27" s="3">
        <f t="shared" si="0"/>
        <v>-8.5672565811923675</v>
      </c>
      <c r="AK27" s="3">
        <f t="shared" si="1"/>
        <v>29.037333412861329</v>
      </c>
      <c r="AM27" s="2">
        <v>177.24189999999999</v>
      </c>
      <c r="AN27" s="2">
        <v>24.6769</v>
      </c>
      <c r="AV27" s="2">
        <v>22</v>
      </c>
      <c r="AW27" s="2">
        <f t="shared" si="2"/>
        <v>3.6651914291880918</v>
      </c>
      <c r="AX27" s="2">
        <f t="shared" si="3"/>
        <v>-21.320024383576882</v>
      </c>
      <c r="AY27" s="2">
        <f t="shared" si="4"/>
        <v>-23.286455517258513</v>
      </c>
      <c r="AZ27" s="2">
        <f t="shared" si="5"/>
        <v>21.320024383576886</v>
      </c>
      <c r="BA27" s="2">
        <f t="shared" si="6"/>
        <v>23.28645551725851</v>
      </c>
      <c r="BB27" s="3">
        <f t="shared" si="7"/>
        <v>22.320024383576889</v>
      </c>
      <c r="BC27" s="3">
        <f t="shared" si="8"/>
        <v>23.28645551725851</v>
      </c>
    </row>
    <row r="28" spans="2:55" x14ac:dyDescent="0.25">
      <c r="B28" s="9"/>
      <c r="C28" s="8"/>
      <c r="D28" s="8"/>
      <c r="F28" s="2"/>
      <c r="G28" s="2"/>
      <c r="H28" s="2"/>
      <c r="T28" s="13"/>
      <c r="U28" s="13"/>
      <c r="V28" s="13"/>
      <c r="W28" s="13"/>
      <c r="AA28" s="2">
        <v>13.290000000000001</v>
      </c>
      <c r="AB28" s="2">
        <v>59.2</v>
      </c>
      <c r="AG28" s="3">
        <v>0</v>
      </c>
      <c r="AH28" s="3">
        <v>0</v>
      </c>
      <c r="AI28" s="2">
        <v>25</v>
      </c>
      <c r="AJ28" s="3">
        <f t="shared" si="0"/>
        <v>-2.8421709430404007E-14</v>
      </c>
      <c r="AK28" s="3">
        <f t="shared" si="1"/>
        <v>23.038475772933694</v>
      </c>
      <c r="AM28" s="2">
        <v>171.5351</v>
      </c>
      <c r="AN28" s="2">
        <v>26.6738</v>
      </c>
      <c r="AV28" s="2">
        <v>23</v>
      </c>
      <c r="AW28" s="2">
        <f t="shared" si="2"/>
        <v>3.839724354387525</v>
      </c>
      <c r="AX28" s="2">
        <f t="shared" si="3"/>
        <v>-18.858668735155696</v>
      </c>
      <c r="AY28" s="2">
        <f t="shared" si="4"/>
        <v>-29.936490160021066</v>
      </c>
      <c r="AZ28" s="2">
        <f t="shared" si="5"/>
        <v>18.8586687351557</v>
      </c>
      <c r="BA28" s="2">
        <f t="shared" si="6"/>
        <v>29.936490160021062</v>
      </c>
      <c r="BB28" s="3">
        <f t="shared" si="7"/>
        <v>19.858668735155703</v>
      </c>
      <c r="BC28" s="3">
        <f t="shared" si="8"/>
        <v>29.936490160021062</v>
      </c>
    </row>
    <row r="29" spans="2:55" x14ac:dyDescent="0.25">
      <c r="B29" s="9"/>
      <c r="C29" s="8"/>
      <c r="D29" s="8"/>
      <c r="F29" s="2"/>
      <c r="G29" s="2"/>
      <c r="H29" s="2"/>
      <c r="T29" s="13"/>
      <c r="U29" s="13"/>
      <c r="V29" s="13"/>
      <c r="W29" s="13"/>
      <c r="AA29" s="2">
        <v>15.23</v>
      </c>
      <c r="AB29" s="2">
        <v>62.4</v>
      </c>
      <c r="AG29" s="3">
        <v>0</v>
      </c>
      <c r="AH29" s="3">
        <v>3</v>
      </c>
      <c r="AI29" s="2">
        <v>26</v>
      </c>
      <c r="AJ29" s="3">
        <f t="shared" si="0"/>
        <v>9.478791400459837</v>
      </c>
      <c r="AK29" s="3">
        <f t="shared" si="1"/>
        <v>18.61844275284551</v>
      </c>
      <c r="AM29" s="2">
        <v>166.41569999999999</v>
      </c>
      <c r="AN29" s="2">
        <v>29.890499999999999</v>
      </c>
      <c r="AV29" s="2">
        <v>24</v>
      </c>
      <c r="AW29" s="2">
        <f t="shared" si="2"/>
        <v>4.0142572795869578</v>
      </c>
      <c r="AX29" s="2">
        <f t="shared" si="3"/>
        <v>-15.824301980163652</v>
      </c>
      <c r="AY29" s="2">
        <f t="shared" si="4"/>
        <v>-35.676919697866317</v>
      </c>
      <c r="AZ29" s="2">
        <f t="shared" si="5"/>
        <v>15.824301980163655</v>
      </c>
      <c r="BA29" s="2">
        <f t="shared" si="6"/>
        <v>35.676919697866317</v>
      </c>
      <c r="BB29" s="3">
        <f t="shared" si="7"/>
        <v>16.824301980163661</v>
      </c>
      <c r="BC29" s="3">
        <f t="shared" si="8"/>
        <v>35.676919697866317</v>
      </c>
    </row>
    <row r="30" spans="2:55" x14ac:dyDescent="0.25">
      <c r="B30" s="9"/>
      <c r="C30" s="8"/>
      <c r="D30" s="8"/>
      <c r="F30" s="2"/>
      <c r="G30" s="2"/>
      <c r="H30" s="2"/>
      <c r="J30" s="13"/>
      <c r="K30" s="14"/>
      <c r="L30" s="15"/>
      <c r="T30" s="13"/>
      <c r="U30" s="13"/>
      <c r="V30" s="13"/>
      <c r="W30" s="13"/>
      <c r="AA30" s="2">
        <v>19.130000000000003</v>
      </c>
      <c r="AB30" s="2">
        <v>63.510000000000005</v>
      </c>
      <c r="AG30" s="3">
        <v>0</v>
      </c>
      <c r="AH30" s="3">
        <v>3</v>
      </c>
      <c r="AI30" s="2">
        <v>27</v>
      </c>
      <c r="AJ30" s="3">
        <f t="shared" si="0"/>
        <v>19.581109339984181</v>
      </c>
      <c r="AK30" s="3">
        <f t="shared" si="1"/>
        <v>15.911534819267516</v>
      </c>
      <c r="AM30" s="2">
        <v>162.1405</v>
      </c>
      <c r="AN30" s="2">
        <v>34.165700000000001</v>
      </c>
      <c r="AV30" s="2">
        <v>25</v>
      </c>
      <c r="AW30" s="2">
        <f t="shared" si="2"/>
        <v>4.1887902047863905</v>
      </c>
      <c r="AX30" s="2">
        <f t="shared" si="3"/>
        <v>-12.309121816987506</v>
      </c>
      <c r="AY30" s="2">
        <f t="shared" si="4"/>
        <v>-40.33332408408436</v>
      </c>
      <c r="AZ30" s="2">
        <f t="shared" si="5"/>
        <v>12.309121816987512</v>
      </c>
      <c r="BA30" s="2">
        <f t="shared" si="6"/>
        <v>40.33332408408436</v>
      </c>
      <c r="BB30" s="3">
        <f t="shared" si="7"/>
        <v>13.309121816987517</v>
      </c>
      <c r="BC30" s="3">
        <f t="shared" si="8"/>
        <v>40.33332408408436</v>
      </c>
    </row>
    <row r="31" spans="2:55" x14ac:dyDescent="0.25">
      <c r="B31" s="9"/>
      <c r="C31" s="8"/>
      <c r="D31" s="8"/>
      <c r="F31" s="2"/>
      <c r="G31" s="2"/>
      <c r="H31" s="2"/>
      <c r="J31" s="13"/>
      <c r="K31" s="14"/>
      <c r="L31" s="15"/>
      <c r="AA31" s="2">
        <v>23.44</v>
      </c>
      <c r="AB31" s="2">
        <v>62.81</v>
      </c>
      <c r="AG31" s="3">
        <v>0</v>
      </c>
      <c r="AH31" s="3">
        <v>0</v>
      </c>
      <c r="AI31" s="2">
        <v>28</v>
      </c>
      <c r="AJ31" s="3">
        <f t="shared" si="0"/>
        <v>29.999999999999989</v>
      </c>
      <c r="AK31" s="3">
        <f t="shared" si="1"/>
        <v>15</v>
      </c>
      <c r="AM31" s="2">
        <v>158.9238</v>
      </c>
      <c r="AN31" s="2">
        <v>39.2851</v>
      </c>
      <c r="AV31" s="2">
        <v>26</v>
      </c>
      <c r="AW31" s="2">
        <f t="shared" si="2"/>
        <v>4.3633231299858233</v>
      </c>
      <c r="AX31" s="2">
        <f t="shared" si="3"/>
        <v>-8.4199352161183736</v>
      </c>
      <c r="AY31" s="2">
        <f t="shared" si="4"/>
        <v>-43.764220827654277</v>
      </c>
      <c r="AZ31" s="2">
        <f t="shared" si="5"/>
        <v>8.4199352161183789</v>
      </c>
      <c r="BA31" s="2">
        <f t="shared" si="6"/>
        <v>43.764220827654277</v>
      </c>
      <c r="BB31" s="3">
        <f t="shared" si="7"/>
        <v>9.4199352161183825</v>
      </c>
      <c r="BC31" s="3">
        <f t="shared" si="8"/>
        <v>43.764220827654277</v>
      </c>
    </row>
    <row r="32" spans="2:55" x14ac:dyDescent="0.25">
      <c r="B32" s="9"/>
      <c r="C32" s="8"/>
      <c r="D32" s="8"/>
      <c r="F32" s="2"/>
      <c r="G32" s="2"/>
      <c r="H32" s="2"/>
      <c r="J32" s="13"/>
      <c r="K32" s="14"/>
      <c r="L32" s="15"/>
      <c r="AA32" s="2">
        <v>21.77</v>
      </c>
      <c r="AB32" s="2">
        <v>66.150000000000006</v>
      </c>
      <c r="AG32" s="3">
        <v>2</v>
      </c>
      <c r="AH32" s="3">
        <v>0</v>
      </c>
      <c r="AI32" s="2">
        <v>29</v>
      </c>
      <c r="AJ32" s="3">
        <f t="shared" si="0"/>
        <v>40.418890660015798</v>
      </c>
      <c r="AK32" s="3">
        <f t="shared" si="1"/>
        <v>15.911534819267516</v>
      </c>
      <c r="AM32" s="2">
        <v>156.92689999999999</v>
      </c>
      <c r="AN32" s="2">
        <v>44.991900000000001</v>
      </c>
      <c r="AV32" s="2">
        <v>27</v>
      </c>
      <c r="AW32" s="2">
        <f t="shared" si="2"/>
        <v>4.5378560551852569</v>
      </c>
      <c r="AX32" s="2">
        <f t="shared" si="3"/>
        <v>-4.2749131444002657</v>
      </c>
      <c r="AY32" s="2">
        <f t="shared" si="4"/>
        <v>-45.865363867140211</v>
      </c>
      <c r="AZ32" s="2">
        <f t="shared" si="5"/>
        <v>4.274913144400271</v>
      </c>
      <c r="BA32" s="2">
        <f t="shared" si="6"/>
        <v>45.865363867140211</v>
      </c>
      <c r="BB32" s="3">
        <f t="shared" si="7"/>
        <v>5.2749131444002755</v>
      </c>
      <c r="BC32" s="3">
        <f t="shared" si="8"/>
        <v>45.865363867140211</v>
      </c>
    </row>
    <row r="33" spans="2:55" x14ac:dyDescent="0.25">
      <c r="B33" s="9"/>
      <c r="C33" s="8"/>
      <c r="D33" s="8"/>
      <c r="F33" s="2"/>
      <c r="G33" s="2"/>
      <c r="H33" s="2"/>
      <c r="J33" s="43" t="s">
        <v>18</v>
      </c>
      <c r="K33" s="43"/>
      <c r="L33" s="43"/>
      <c r="M33" s="43"/>
      <c r="N33" s="43"/>
      <c r="O33" s="43"/>
      <c r="P33" s="43"/>
      <c r="Q33" s="43"/>
      <c r="R33" s="43"/>
      <c r="AA33" s="2">
        <v>20.380000000000003</v>
      </c>
      <c r="AB33" s="2">
        <v>70.599999999999994</v>
      </c>
      <c r="AG33" s="3">
        <v>2</v>
      </c>
      <c r="AH33" s="3">
        <v>2</v>
      </c>
      <c r="AI33" s="2">
        <v>30</v>
      </c>
      <c r="AJ33" s="3">
        <f t="shared" si="0"/>
        <v>50.521208599540088</v>
      </c>
      <c r="AK33" s="3">
        <f t="shared" si="1"/>
        <v>18.618442752845489</v>
      </c>
      <c r="AM33" s="2">
        <v>156.25</v>
      </c>
      <c r="AN33" s="2">
        <v>51</v>
      </c>
      <c r="AV33" s="2">
        <v>28</v>
      </c>
      <c r="AW33" s="2">
        <f t="shared" si="2"/>
        <v>4.7123889803846897</v>
      </c>
      <c r="AX33" s="2">
        <f t="shared" si="3"/>
        <v>-4.5241504726092646E-15</v>
      </c>
      <c r="AY33" s="2">
        <f t="shared" si="4"/>
        <v>-46.572911034517055</v>
      </c>
      <c r="AZ33" s="2">
        <f t="shared" si="5"/>
        <v>1.0230023472062784E-14</v>
      </c>
      <c r="BA33" s="2">
        <f t="shared" si="6"/>
        <v>46.572911034517055</v>
      </c>
      <c r="BB33" s="3">
        <f t="shared" si="7"/>
        <v>1.0000000000000147</v>
      </c>
      <c r="BC33" s="3">
        <f t="shared" si="8"/>
        <v>46.572911034517055</v>
      </c>
    </row>
    <row r="34" spans="2:55" x14ac:dyDescent="0.25">
      <c r="B34" s="9"/>
      <c r="C34" s="8"/>
      <c r="D34" s="8"/>
      <c r="F34" s="2"/>
      <c r="G34" s="2"/>
      <c r="H34" s="2"/>
      <c r="J34" s="28" t="s">
        <v>4</v>
      </c>
      <c r="K34" s="28" t="s">
        <v>16</v>
      </c>
      <c r="L34" s="28" t="s">
        <v>17</v>
      </c>
      <c r="M34" s="28" t="s">
        <v>9</v>
      </c>
      <c r="N34" s="28" t="s">
        <v>10</v>
      </c>
      <c r="O34" s="28" t="s">
        <v>11</v>
      </c>
      <c r="P34" s="28" t="s">
        <v>12</v>
      </c>
      <c r="Q34" s="28" t="s">
        <v>13</v>
      </c>
      <c r="R34" s="29" t="s">
        <v>19</v>
      </c>
      <c r="AA34" s="2">
        <v>19.82</v>
      </c>
      <c r="AB34" s="2">
        <v>80.19</v>
      </c>
      <c r="AG34" s="3">
        <v>6</v>
      </c>
      <c r="AH34" s="3">
        <v>2</v>
      </c>
      <c r="AI34" s="2">
        <v>31</v>
      </c>
      <c r="AJ34" s="3">
        <f t="shared" si="0"/>
        <v>60.000000000000007</v>
      </c>
      <c r="AK34" s="3">
        <f t="shared" si="1"/>
        <v>23.038475772933687</v>
      </c>
      <c r="AM34" s="2">
        <v>156.25</v>
      </c>
      <c r="AN34" s="2">
        <v>489</v>
      </c>
      <c r="AV34" s="2">
        <v>29</v>
      </c>
      <c r="AW34" s="2">
        <f t="shared" si="2"/>
        <v>4.8869219055841224</v>
      </c>
      <c r="AX34" s="2">
        <f t="shared" si="3"/>
        <v>4.2749131444002568</v>
      </c>
      <c r="AY34" s="2">
        <f t="shared" si="4"/>
        <v>-45.865363867140218</v>
      </c>
      <c r="AZ34" s="2">
        <f t="shared" si="5"/>
        <v>-4.2749131444002515</v>
      </c>
      <c r="BA34" s="2">
        <f t="shared" si="6"/>
        <v>45.865363867140218</v>
      </c>
      <c r="BB34" s="3">
        <f t="shared" si="7"/>
        <v>-3.2749131444002471</v>
      </c>
      <c r="BC34" s="3">
        <f t="shared" si="8"/>
        <v>45.865363867140218</v>
      </c>
    </row>
    <row r="35" spans="2:55" x14ac:dyDescent="0.25">
      <c r="B35" s="9"/>
      <c r="C35" s="8"/>
      <c r="D35" s="8"/>
      <c r="F35" s="2"/>
      <c r="G35" s="2"/>
      <c r="H35" s="2"/>
      <c r="J35" s="23">
        <v>7050.0000000000055</v>
      </c>
      <c r="K35" s="24">
        <v>1.0000000000000044</v>
      </c>
      <c r="L35" s="24">
        <v>-1.6290613561794322E-16</v>
      </c>
      <c r="M35" s="23">
        <v>-1.1484882561065006E-12</v>
      </c>
      <c r="N35" s="23">
        <v>7050.0000000000373</v>
      </c>
      <c r="O35" s="23">
        <v>15291704.097714748</v>
      </c>
      <c r="P35" s="23">
        <v>4279758.3333333414</v>
      </c>
      <c r="Q35" s="23">
        <v>3.1720617243991001E-9</v>
      </c>
      <c r="R35" s="23">
        <v>19571462.431048088</v>
      </c>
      <c r="AA35" s="2">
        <v>21.77</v>
      </c>
      <c r="AB35" s="2">
        <v>88.53</v>
      </c>
      <c r="AG35" s="3">
        <v>6</v>
      </c>
      <c r="AH35" s="3">
        <v>3</v>
      </c>
      <c r="AI35" s="2">
        <v>32</v>
      </c>
      <c r="AJ35" s="3">
        <f t="shared" si="0"/>
        <v>68.567256581192353</v>
      </c>
      <c r="AK35" s="3">
        <f t="shared" si="1"/>
        <v>29.037333412861315</v>
      </c>
      <c r="AM35" s="2">
        <v>156.92689999999999</v>
      </c>
      <c r="AN35" s="2">
        <v>495.00799999999998</v>
      </c>
      <c r="AV35" s="2">
        <v>30</v>
      </c>
      <c r="AW35" s="2">
        <f t="shared" si="2"/>
        <v>5.0614548307835552</v>
      </c>
      <c r="AX35" s="2">
        <f t="shared" si="3"/>
        <v>8.4199352161183434</v>
      </c>
      <c r="AY35" s="2">
        <f t="shared" si="4"/>
        <v>-43.764220827654292</v>
      </c>
      <c r="AZ35" s="2">
        <f t="shared" si="5"/>
        <v>-8.4199352161183381</v>
      </c>
      <c r="BA35" s="2">
        <f t="shared" si="6"/>
        <v>43.764220827654292</v>
      </c>
      <c r="BB35" s="3">
        <f t="shared" si="7"/>
        <v>-7.4199352161183336</v>
      </c>
      <c r="BC35" s="3">
        <f t="shared" si="8"/>
        <v>43.764220827654292</v>
      </c>
    </row>
    <row r="36" spans="2:55" x14ac:dyDescent="0.25">
      <c r="B36" s="9"/>
      <c r="C36" s="8"/>
      <c r="D36" s="8"/>
      <c r="F36" s="2"/>
      <c r="G36" s="2"/>
      <c r="H36" s="2"/>
      <c r="AA36" s="2">
        <v>24.97</v>
      </c>
      <c r="AB36" s="2">
        <v>96.17</v>
      </c>
      <c r="AG36" s="3">
        <v>8</v>
      </c>
      <c r="AH36" s="3">
        <v>3</v>
      </c>
      <c r="AI36" s="2">
        <v>33</v>
      </c>
      <c r="AJ36" s="3">
        <f t="shared" si="0"/>
        <v>75.962666587138671</v>
      </c>
      <c r="AK36" s="3">
        <f t="shared" si="1"/>
        <v>36.432743418807625</v>
      </c>
      <c r="AM36" s="2">
        <v>158.9238</v>
      </c>
      <c r="AN36" s="2">
        <v>500.71480000000003</v>
      </c>
      <c r="AV36" s="2">
        <v>31</v>
      </c>
      <c r="AW36" s="2">
        <f t="shared" si="2"/>
        <v>5.2359877559829888</v>
      </c>
      <c r="AX36" s="2">
        <f t="shared" si="3"/>
        <v>12.309121816987499</v>
      </c>
      <c r="AY36" s="2">
        <f t="shared" si="4"/>
        <v>-40.333324084084367</v>
      </c>
      <c r="AZ36" s="2">
        <f t="shared" si="5"/>
        <v>-12.309121816987494</v>
      </c>
      <c r="BA36" s="2">
        <f t="shared" si="6"/>
        <v>40.333324084084367</v>
      </c>
      <c r="BB36" s="3">
        <f t="shared" si="7"/>
        <v>-11.309121816987489</v>
      </c>
      <c r="BC36" s="3">
        <f t="shared" si="8"/>
        <v>40.333324084084367</v>
      </c>
    </row>
    <row r="37" spans="2:55" x14ac:dyDescent="0.25">
      <c r="B37" s="9"/>
      <c r="C37" s="8"/>
      <c r="D37" s="8"/>
      <c r="F37" s="2"/>
      <c r="G37" s="2"/>
      <c r="H37" s="2"/>
      <c r="J37" s="46" t="s">
        <v>22</v>
      </c>
      <c r="K37" s="46"/>
      <c r="L37" s="46"/>
      <c r="M37" s="46"/>
      <c r="N37" s="45" t="s">
        <v>28</v>
      </c>
      <c r="O37" s="45"/>
      <c r="P37" s="45"/>
      <c r="Q37" s="45"/>
      <c r="R37" s="45"/>
      <c r="AA37" s="2">
        <v>29.419999999999998</v>
      </c>
      <c r="AB37" s="2">
        <v>101.72999999999999</v>
      </c>
      <c r="AG37" s="3">
        <v>6</v>
      </c>
      <c r="AH37" s="3">
        <v>3</v>
      </c>
      <c r="AI37" s="2">
        <v>34</v>
      </c>
      <c r="AJ37" s="3">
        <f t="shared" si="0"/>
        <v>81.961524227066306</v>
      </c>
      <c r="AK37" s="3">
        <f t="shared" si="1"/>
        <v>44.999999999999972</v>
      </c>
      <c r="AM37" s="2">
        <v>162.1405</v>
      </c>
      <c r="AN37" s="2">
        <v>505.83420000000001</v>
      </c>
      <c r="AV37" s="2">
        <v>32</v>
      </c>
      <c r="AW37" s="2">
        <f t="shared" si="2"/>
        <v>5.4105206811824216</v>
      </c>
      <c r="AX37" s="2">
        <f t="shared" si="3"/>
        <v>15.824301980163646</v>
      </c>
      <c r="AY37" s="2">
        <f t="shared" si="4"/>
        <v>-35.676919697866332</v>
      </c>
      <c r="AZ37" s="2">
        <f t="shared" si="5"/>
        <v>-15.824301980163643</v>
      </c>
      <c r="BA37" s="2">
        <f t="shared" si="6"/>
        <v>35.676919697866332</v>
      </c>
      <c r="BB37" s="3">
        <f t="shared" si="7"/>
        <v>-14.824301980163639</v>
      </c>
      <c r="BC37" s="3">
        <f t="shared" si="8"/>
        <v>35.676919697866332</v>
      </c>
    </row>
    <row r="38" spans="2:55" ht="18" x14ac:dyDescent="0.3">
      <c r="B38" s="9"/>
      <c r="C38" s="8"/>
      <c r="D38" s="8"/>
      <c r="F38" s="2"/>
      <c r="G38" s="2"/>
      <c r="H38" s="2"/>
      <c r="J38" s="28" t="s">
        <v>24</v>
      </c>
      <c r="K38" s="28" t="s">
        <v>25</v>
      </c>
      <c r="L38" s="28" t="s">
        <v>26</v>
      </c>
      <c r="M38" s="29" t="s">
        <v>23</v>
      </c>
      <c r="N38" s="16" t="s">
        <v>14</v>
      </c>
      <c r="O38" s="18" t="s">
        <v>15</v>
      </c>
      <c r="P38" s="18" t="s">
        <v>27</v>
      </c>
      <c r="Q38" s="22" t="s">
        <v>50</v>
      </c>
      <c r="R38" s="22" t="s">
        <v>51</v>
      </c>
      <c r="AA38" s="2">
        <v>31.78</v>
      </c>
      <c r="AB38" s="2">
        <v>102.7</v>
      </c>
      <c r="AI38" s="2">
        <v>35</v>
      </c>
      <c r="AJ38" s="3">
        <f t="shared" si="0"/>
        <v>86.38155724715449</v>
      </c>
      <c r="AK38" s="3">
        <f t="shared" si="1"/>
        <v>54.478791400459833</v>
      </c>
      <c r="AM38" s="2">
        <v>166.41569999999999</v>
      </c>
      <c r="AN38" s="2">
        <v>510.10939999999999</v>
      </c>
      <c r="AV38" s="2">
        <v>33</v>
      </c>
      <c r="AW38" s="2">
        <f t="shared" si="2"/>
        <v>5.5850536063818543</v>
      </c>
      <c r="AX38" s="2">
        <f t="shared" si="3"/>
        <v>18.858668735155693</v>
      </c>
      <c r="AY38" s="2">
        <f t="shared" si="4"/>
        <v>-29.93649016002108</v>
      </c>
      <c r="AZ38" s="2">
        <f t="shared" si="5"/>
        <v>-18.858668735155689</v>
      </c>
      <c r="BA38" s="2">
        <f t="shared" si="6"/>
        <v>29.936490160021084</v>
      </c>
      <c r="BB38" s="3">
        <f t="shared" si="7"/>
        <v>-17.858668735155685</v>
      </c>
      <c r="BC38" s="3">
        <f t="shared" si="8"/>
        <v>29.936490160021084</v>
      </c>
    </row>
    <row r="39" spans="2:55" x14ac:dyDescent="0.25">
      <c r="B39" s="9"/>
      <c r="C39" s="8"/>
      <c r="D39" s="8"/>
      <c r="F39" s="2"/>
      <c r="G39" s="2"/>
      <c r="H39" s="2"/>
      <c r="J39" s="23">
        <v>15291704.097714748</v>
      </c>
      <c r="K39" s="23">
        <v>4272708.3333333414</v>
      </c>
      <c r="L39" s="23">
        <v>3.1732102126552067E-9</v>
      </c>
      <c r="M39" s="23">
        <v>19564412.431048088</v>
      </c>
      <c r="N39" s="25">
        <v>1.5707963267948963</v>
      </c>
      <c r="O39" s="23">
        <v>15291704.097714748</v>
      </c>
      <c r="P39" s="23">
        <v>4272708.3333333414</v>
      </c>
      <c r="Q39" s="24">
        <v>2169.0360422290405</v>
      </c>
      <c r="R39" s="24">
        <v>606.0579196217501</v>
      </c>
      <c r="AA39" s="2">
        <v>34.700000000000003</v>
      </c>
      <c r="AB39" s="2">
        <v>98.53</v>
      </c>
      <c r="AI39" s="2">
        <v>36</v>
      </c>
      <c r="AJ39" s="3">
        <f t="shared" si="0"/>
        <v>89.088465180732484</v>
      </c>
      <c r="AK39" s="3">
        <f t="shared" si="1"/>
        <v>64.581109339984181</v>
      </c>
      <c r="AM39" s="2">
        <v>171.5351</v>
      </c>
      <c r="AN39" s="2">
        <v>513.3261</v>
      </c>
      <c r="AV39" s="2">
        <v>34</v>
      </c>
      <c r="AW39" s="2">
        <f t="shared" si="2"/>
        <v>5.7595865315812871</v>
      </c>
      <c r="AX39" s="2">
        <f t="shared" si="3"/>
        <v>21.320024383576872</v>
      </c>
      <c r="AY39" s="2">
        <f t="shared" si="4"/>
        <v>-23.286455517258549</v>
      </c>
      <c r="AZ39" s="2">
        <f t="shared" si="5"/>
        <v>-21.320024383576868</v>
      </c>
      <c r="BA39" s="2">
        <f t="shared" si="6"/>
        <v>23.286455517258553</v>
      </c>
      <c r="BB39" s="3">
        <f t="shared" si="7"/>
        <v>-20.320024383576865</v>
      </c>
      <c r="BC39" s="3">
        <f t="shared" si="8"/>
        <v>23.286455517258553</v>
      </c>
    </row>
    <row r="40" spans="2:55" x14ac:dyDescent="0.25">
      <c r="B40" s="9"/>
      <c r="C40" s="8"/>
      <c r="D40" s="8"/>
      <c r="F40" s="2"/>
      <c r="G40" s="2"/>
      <c r="H40" s="2"/>
      <c r="AA40" s="2">
        <v>38.18</v>
      </c>
      <c r="AB40" s="2">
        <v>89.22</v>
      </c>
      <c r="AI40" s="2">
        <v>37</v>
      </c>
      <c r="AJ40" s="3">
        <f t="shared" si="0"/>
        <v>90</v>
      </c>
      <c r="AK40" s="3">
        <f t="shared" si="1"/>
        <v>74.999999999999986</v>
      </c>
      <c r="AM40" s="2">
        <v>177.24189999999999</v>
      </c>
      <c r="AN40" s="2">
        <v>515.32299999999998</v>
      </c>
      <c r="AV40" s="2">
        <v>35</v>
      </c>
      <c r="AW40" s="2">
        <f t="shared" si="2"/>
        <v>5.9341194567807198</v>
      </c>
      <c r="AX40" s="2">
        <f t="shared" si="3"/>
        <v>23.133581879555958</v>
      </c>
      <c r="AY40" s="2">
        <f t="shared" si="4"/>
        <v>-15.928873707119175</v>
      </c>
      <c r="AZ40" s="2">
        <f t="shared" si="5"/>
        <v>-23.133581879555955</v>
      </c>
      <c r="BA40" s="2">
        <f t="shared" si="6"/>
        <v>15.928873707119179</v>
      </c>
      <c r="BB40" s="3">
        <f t="shared" si="7"/>
        <v>-22.133581879555951</v>
      </c>
      <c r="BC40" s="3">
        <f t="shared" si="8"/>
        <v>15.928873707119179</v>
      </c>
    </row>
    <row r="41" spans="2:55" x14ac:dyDescent="0.25">
      <c r="B41" s="9"/>
      <c r="C41" s="8"/>
      <c r="D41" s="8"/>
      <c r="F41" s="2"/>
      <c r="G41" s="2"/>
      <c r="H41" s="2"/>
      <c r="P41" s="37"/>
      <c r="AA41" s="2">
        <v>39.15</v>
      </c>
      <c r="AB41" s="2">
        <v>82.97</v>
      </c>
      <c r="AM41" s="2">
        <v>183.25</v>
      </c>
      <c r="AN41" s="2">
        <v>516</v>
      </c>
      <c r="AV41" s="2">
        <v>36</v>
      </c>
      <c r="AW41" s="2">
        <f t="shared" si="2"/>
        <v>6.1086523819801535</v>
      </c>
      <c r="AX41" s="2">
        <f t="shared" si="3"/>
        <v>24.244237196282004</v>
      </c>
      <c r="AY41" s="2">
        <f t="shared" si="4"/>
        <v>-8.08730112978796</v>
      </c>
      <c r="AZ41" s="2">
        <f t="shared" si="5"/>
        <v>-24.244237196282004</v>
      </c>
      <c r="BA41" s="2">
        <f t="shared" si="6"/>
        <v>8.0873011297879636</v>
      </c>
      <c r="BB41" s="3">
        <f t="shared" si="7"/>
        <v>-23.244237196282</v>
      </c>
      <c r="BC41" s="3">
        <f t="shared" si="8"/>
        <v>8.0873011297879636</v>
      </c>
    </row>
    <row r="42" spans="2:55" x14ac:dyDescent="0.25">
      <c r="B42" s="9"/>
      <c r="C42" s="8"/>
      <c r="D42" s="8"/>
      <c r="F42" s="2"/>
      <c r="G42" s="2"/>
      <c r="H42" s="2"/>
      <c r="J42" s="4"/>
      <c r="AA42" s="2">
        <v>39.15</v>
      </c>
      <c r="AB42" s="2">
        <v>80.05</v>
      </c>
      <c r="AM42" s="2">
        <v>300</v>
      </c>
      <c r="AN42" s="2">
        <v>516</v>
      </c>
      <c r="AV42" s="2">
        <v>37</v>
      </c>
      <c r="AW42" s="2">
        <f t="shared" si="2"/>
        <v>6.2831853071795862</v>
      </c>
      <c r="AX42" s="2">
        <f t="shared" si="3"/>
        <v>24.618243633974991</v>
      </c>
      <c r="AY42" s="2">
        <f t="shared" si="4"/>
        <v>-1.1411745998907038E-14</v>
      </c>
      <c r="AZ42" s="2">
        <f t="shared" si="5"/>
        <v>-24.618243633974991</v>
      </c>
      <c r="BA42" s="2">
        <f t="shared" si="6"/>
        <v>1.4427846313979882E-14</v>
      </c>
      <c r="BB42" s="3">
        <f t="shared" si="7"/>
        <v>-23.618243633974988</v>
      </c>
      <c r="BC42" s="3">
        <f t="shared" si="8"/>
        <v>1.4264940178361938E-14</v>
      </c>
    </row>
    <row r="43" spans="2:55" x14ac:dyDescent="0.25">
      <c r="B43" s="9"/>
      <c r="C43" s="8"/>
      <c r="D43" s="8"/>
      <c r="F43" s="2"/>
      <c r="G43" s="2"/>
      <c r="H43" s="2"/>
      <c r="J43" s="31"/>
      <c r="K43" s="31"/>
      <c r="L43" s="31"/>
      <c r="AA43" s="2">
        <v>37.510000000000005</v>
      </c>
      <c r="AB43" s="2">
        <v>78.42</v>
      </c>
      <c r="AM43" s="2">
        <v>300</v>
      </c>
      <c r="AN43" s="2">
        <v>540</v>
      </c>
    </row>
    <row r="44" spans="2:55" x14ac:dyDescent="0.25">
      <c r="B44" s="9"/>
      <c r="C44" s="8"/>
      <c r="D44" s="8"/>
      <c r="F44" s="2"/>
      <c r="G44" s="2"/>
      <c r="H44" s="2"/>
    </row>
    <row r="45" spans="2:55" x14ac:dyDescent="0.25">
      <c r="B45" s="9"/>
      <c r="C45" s="8"/>
      <c r="D45" s="8"/>
      <c r="F45" s="2"/>
      <c r="G45" s="2"/>
      <c r="H45" s="2"/>
    </row>
    <row r="46" spans="2:55" x14ac:dyDescent="0.25">
      <c r="B46" s="9"/>
      <c r="C46" s="8"/>
      <c r="D46" s="8"/>
      <c r="F46" s="2"/>
      <c r="G46" s="2"/>
      <c r="H46" s="2"/>
    </row>
    <row r="47" spans="2:55" x14ac:dyDescent="0.25">
      <c r="B47" s="9"/>
      <c r="C47" s="8"/>
      <c r="D47" s="8"/>
      <c r="F47" s="2"/>
      <c r="G47" s="2"/>
      <c r="H47" s="2"/>
    </row>
    <row r="48" spans="2:55" x14ac:dyDescent="0.25">
      <c r="B48" s="9"/>
      <c r="C48" s="8"/>
      <c r="D48" s="8"/>
      <c r="F48" s="2"/>
      <c r="G48" s="2"/>
      <c r="H48" s="2"/>
    </row>
    <row r="49" spans="2:8" x14ac:dyDescent="0.25">
      <c r="B49" s="9"/>
      <c r="C49" s="8"/>
      <c r="D49" s="8"/>
      <c r="F49" s="2"/>
      <c r="G49" s="2"/>
      <c r="H49" s="2"/>
    </row>
    <row r="50" spans="2:8" x14ac:dyDescent="0.25">
      <c r="B50" s="9"/>
      <c r="C50" s="8"/>
      <c r="D50" s="8"/>
      <c r="F50" s="2"/>
      <c r="G50" s="2"/>
      <c r="H50" s="2"/>
    </row>
    <row r="51" spans="2:8" x14ac:dyDescent="0.25">
      <c r="B51" s="9"/>
      <c r="C51" s="8"/>
      <c r="D51" s="8"/>
      <c r="F51" s="2"/>
      <c r="G51" s="2"/>
      <c r="H51" s="2"/>
    </row>
    <row r="52" spans="2:8" x14ac:dyDescent="0.25">
      <c r="B52" s="9"/>
      <c r="C52" s="8"/>
      <c r="D52" s="8"/>
      <c r="F52" s="2"/>
      <c r="G52" s="2"/>
      <c r="H52" s="2"/>
    </row>
    <row r="53" spans="2:8" x14ac:dyDescent="0.25">
      <c r="B53" s="9"/>
      <c r="C53" s="8"/>
      <c r="D53" s="8"/>
      <c r="F53" s="2"/>
      <c r="G53" s="2"/>
      <c r="H53" s="2"/>
    </row>
    <row r="54" spans="2:8" x14ac:dyDescent="0.25">
      <c r="B54" s="9"/>
      <c r="C54" s="8"/>
      <c r="D54" s="8"/>
      <c r="F54" s="2"/>
      <c r="G54" s="2"/>
      <c r="H54" s="2"/>
    </row>
    <row r="55" spans="2:8" x14ac:dyDescent="0.25">
      <c r="B55" s="9"/>
      <c r="C55" s="8"/>
      <c r="D55" s="8"/>
      <c r="F55" s="2"/>
      <c r="G55" s="2"/>
      <c r="H55" s="2"/>
    </row>
    <row r="56" spans="2:8" x14ac:dyDescent="0.25">
      <c r="B56" s="9"/>
      <c r="C56" s="8"/>
      <c r="D56" s="8"/>
      <c r="F56" s="2"/>
      <c r="G56" s="2"/>
      <c r="H56" s="2"/>
    </row>
    <row r="57" spans="2:8" x14ac:dyDescent="0.25">
      <c r="B57" s="9"/>
      <c r="C57" s="8"/>
      <c r="D57" s="8"/>
      <c r="F57" s="2"/>
      <c r="G57" s="2"/>
      <c r="H57" s="2"/>
    </row>
    <row r="58" spans="2:8" x14ac:dyDescent="0.25">
      <c r="B58" s="9"/>
      <c r="C58" s="8"/>
      <c r="D58" s="8"/>
      <c r="F58" s="2"/>
      <c r="G58" s="2"/>
      <c r="H58" s="2"/>
    </row>
    <row r="59" spans="2:8" x14ac:dyDescent="0.25">
      <c r="B59" s="9"/>
      <c r="C59" s="8"/>
      <c r="D59" s="8"/>
      <c r="F59" s="2"/>
      <c r="G59" s="2"/>
      <c r="H59" s="2"/>
    </row>
    <row r="60" spans="2:8" x14ac:dyDescent="0.25">
      <c r="B60" s="9"/>
      <c r="C60" s="8"/>
      <c r="D60" s="8"/>
      <c r="F60" s="2"/>
      <c r="G60" s="2"/>
      <c r="H60" s="2"/>
    </row>
    <row r="61" spans="2:8" x14ac:dyDescent="0.25">
      <c r="B61" s="9"/>
      <c r="C61" s="8"/>
      <c r="D61" s="8"/>
      <c r="F61" s="2"/>
      <c r="G61" s="2"/>
      <c r="H61" s="2"/>
    </row>
    <row r="62" spans="2:8" x14ac:dyDescent="0.25">
      <c r="B62" s="9"/>
      <c r="C62" s="8"/>
      <c r="D62" s="8"/>
      <c r="F62" s="2"/>
      <c r="G62" s="2"/>
      <c r="H62" s="2"/>
    </row>
    <row r="63" spans="2:8" x14ac:dyDescent="0.25">
      <c r="B63" s="9"/>
      <c r="C63" s="8"/>
      <c r="D63" s="8"/>
      <c r="F63" s="2"/>
      <c r="G63" s="2"/>
      <c r="H63" s="2"/>
    </row>
    <row r="64" spans="2:8" x14ac:dyDescent="0.25">
      <c r="B64" s="9"/>
      <c r="C64" s="8"/>
      <c r="D64" s="8"/>
      <c r="F64" s="2"/>
      <c r="G64" s="2"/>
      <c r="H64" s="2"/>
    </row>
    <row r="65" spans="2:8" x14ac:dyDescent="0.25">
      <c r="B65" s="9"/>
      <c r="C65" s="8"/>
      <c r="D65" s="8"/>
      <c r="F65" s="2"/>
      <c r="G65" s="2"/>
      <c r="H65" s="2"/>
    </row>
    <row r="66" spans="2:8" x14ac:dyDescent="0.25">
      <c r="B66" s="9"/>
      <c r="C66" s="8"/>
      <c r="D66" s="8"/>
      <c r="F66" s="2"/>
      <c r="G66" s="2"/>
      <c r="H66" s="2"/>
    </row>
    <row r="67" spans="2:8" x14ac:dyDescent="0.25">
      <c r="B67" s="9"/>
      <c r="C67" s="8"/>
      <c r="D67" s="8"/>
      <c r="F67" s="2"/>
      <c r="G67" s="2"/>
      <c r="H67" s="2"/>
    </row>
    <row r="68" spans="2:8" x14ac:dyDescent="0.25">
      <c r="B68" s="9"/>
      <c r="C68" s="8"/>
      <c r="D68" s="8"/>
      <c r="F68" s="2"/>
      <c r="G68" s="2"/>
      <c r="H68" s="2"/>
    </row>
    <row r="69" spans="2:8" x14ac:dyDescent="0.25">
      <c r="B69" s="9"/>
      <c r="C69" s="8"/>
      <c r="D69" s="8"/>
      <c r="F69" s="2"/>
      <c r="G69" s="2"/>
      <c r="H69" s="2"/>
    </row>
    <row r="70" spans="2:8" x14ac:dyDescent="0.25">
      <c r="B70" s="9"/>
      <c r="C70" s="8"/>
      <c r="D70" s="8"/>
      <c r="F70" s="2"/>
      <c r="G70" s="2"/>
      <c r="H70" s="2"/>
    </row>
    <row r="71" spans="2:8" x14ac:dyDescent="0.25">
      <c r="B71" s="9"/>
      <c r="C71" s="8"/>
      <c r="D71" s="8"/>
      <c r="F71" s="2"/>
      <c r="G71" s="2"/>
      <c r="H71" s="2"/>
    </row>
    <row r="72" spans="2:8" x14ac:dyDescent="0.25">
      <c r="B72" s="9"/>
      <c r="C72" s="8"/>
      <c r="D72" s="8"/>
      <c r="F72" s="2"/>
      <c r="G72" s="2"/>
      <c r="H72" s="2"/>
    </row>
    <row r="73" spans="2:8" x14ac:dyDescent="0.25">
      <c r="B73" s="9"/>
      <c r="C73" s="8"/>
      <c r="D73" s="8"/>
      <c r="F73" s="2"/>
      <c r="G73" s="2"/>
      <c r="H73" s="2"/>
    </row>
    <row r="74" spans="2:8" x14ac:dyDescent="0.25">
      <c r="B74" s="9"/>
      <c r="C74" s="8"/>
      <c r="D74" s="8"/>
      <c r="F74" s="2"/>
      <c r="G74" s="2"/>
      <c r="H74" s="2"/>
    </row>
    <row r="75" spans="2:8" x14ac:dyDescent="0.25">
      <c r="B75" s="9"/>
      <c r="C75" s="8"/>
      <c r="D75" s="8"/>
      <c r="F75" s="2"/>
      <c r="G75" s="2"/>
      <c r="H75" s="2"/>
    </row>
    <row r="76" spans="2:8" x14ac:dyDescent="0.25">
      <c r="B76" s="9"/>
      <c r="C76" s="8"/>
      <c r="D76" s="8"/>
      <c r="F76" s="2"/>
      <c r="G76" s="2"/>
      <c r="H76" s="2"/>
    </row>
    <row r="77" spans="2:8" x14ac:dyDescent="0.25">
      <c r="B77" s="9"/>
      <c r="C77" s="8"/>
      <c r="D77" s="8"/>
      <c r="F77" s="2"/>
      <c r="G77" s="2"/>
      <c r="H77" s="2"/>
    </row>
    <row r="78" spans="2:8" x14ac:dyDescent="0.25">
      <c r="B78" s="9"/>
      <c r="C78" s="8"/>
      <c r="D78" s="8"/>
      <c r="F78" s="2"/>
      <c r="G78" s="2"/>
      <c r="H78" s="2"/>
    </row>
    <row r="79" spans="2:8" x14ac:dyDescent="0.25">
      <c r="B79" s="9"/>
      <c r="C79" s="8"/>
      <c r="D79" s="8"/>
      <c r="F79" s="2"/>
      <c r="G79" s="2"/>
      <c r="H79" s="2"/>
    </row>
    <row r="80" spans="2:8" x14ac:dyDescent="0.25">
      <c r="B80" s="9"/>
      <c r="C80" s="8"/>
      <c r="D80" s="8"/>
      <c r="F80" s="2"/>
      <c r="G80" s="2"/>
      <c r="H80" s="2"/>
    </row>
    <row r="81" spans="2:8" x14ac:dyDescent="0.25">
      <c r="B81" s="9"/>
      <c r="C81" s="8"/>
      <c r="D81" s="8"/>
      <c r="F81" s="2"/>
      <c r="G81" s="2"/>
      <c r="H81" s="2"/>
    </row>
    <row r="82" spans="2:8" x14ac:dyDescent="0.25">
      <c r="B82" s="9"/>
      <c r="C82" s="8"/>
      <c r="D82" s="8"/>
      <c r="F82" s="2"/>
      <c r="G82" s="2"/>
      <c r="H82" s="2"/>
    </row>
    <row r="83" spans="2:8" x14ac:dyDescent="0.25">
      <c r="B83" s="9"/>
      <c r="C83" s="8"/>
      <c r="D83" s="8"/>
      <c r="F83" s="2"/>
      <c r="G83" s="2"/>
      <c r="H83" s="2"/>
    </row>
    <row r="84" spans="2:8" x14ac:dyDescent="0.25">
      <c r="B84" s="9"/>
      <c r="C84" s="8"/>
      <c r="D84" s="8"/>
      <c r="F84" s="2"/>
      <c r="G84" s="2"/>
      <c r="H84" s="2"/>
    </row>
    <row r="85" spans="2:8" x14ac:dyDescent="0.25">
      <c r="B85" s="9"/>
      <c r="C85" s="8"/>
      <c r="D85" s="8"/>
      <c r="F85" s="2"/>
      <c r="G85" s="2"/>
      <c r="H85" s="2"/>
    </row>
    <row r="86" spans="2:8" x14ac:dyDescent="0.25">
      <c r="B86" s="9"/>
      <c r="C86" s="8"/>
      <c r="D86" s="8"/>
      <c r="F86" s="2"/>
      <c r="G86" s="2"/>
      <c r="H86" s="2"/>
    </row>
    <row r="87" spans="2:8" x14ac:dyDescent="0.25">
      <c r="B87" s="9"/>
      <c r="C87" s="8"/>
      <c r="D87" s="8"/>
      <c r="F87" s="2"/>
      <c r="G87" s="2"/>
      <c r="H87" s="2"/>
    </row>
    <row r="88" spans="2:8" x14ac:dyDescent="0.25">
      <c r="B88" s="9"/>
      <c r="C88" s="8"/>
      <c r="D88" s="8"/>
      <c r="F88" s="2"/>
      <c r="G88" s="2"/>
      <c r="H88" s="2"/>
    </row>
    <row r="89" spans="2:8" x14ac:dyDescent="0.25">
      <c r="B89" s="9"/>
      <c r="C89" s="8"/>
      <c r="D89" s="8"/>
      <c r="F89" s="2"/>
      <c r="G89" s="2"/>
      <c r="H89" s="2"/>
    </row>
    <row r="90" spans="2:8" x14ac:dyDescent="0.25">
      <c r="B90" s="9"/>
      <c r="C90" s="8"/>
      <c r="D90" s="8"/>
      <c r="F90" s="2"/>
      <c r="G90" s="2"/>
      <c r="H90" s="2"/>
    </row>
    <row r="91" spans="2:8" x14ac:dyDescent="0.25">
      <c r="B91" s="9"/>
      <c r="C91" s="8"/>
      <c r="D91" s="8"/>
      <c r="F91" s="2"/>
      <c r="G91" s="2"/>
      <c r="H91" s="2"/>
    </row>
    <row r="92" spans="2:8" x14ac:dyDescent="0.25">
      <c r="B92" s="9"/>
      <c r="C92" s="8"/>
      <c r="D92" s="8"/>
      <c r="F92" s="2"/>
      <c r="G92" s="2"/>
      <c r="H92" s="2"/>
    </row>
    <row r="93" spans="2:8" x14ac:dyDescent="0.25">
      <c r="B93" s="9"/>
      <c r="C93" s="8"/>
      <c r="D93" s="8"/>
      <c r="F93" s="2"/>
      <c r="G93" s="2"/>
      <c r="H93" s="2"/>
    </row>
    <row r="94" spans="2:8" x14ac:dyDescent="0.25">
      <c r="B94" s="9"/>
      <c r="C94" s="8"/>
      <c r="D94" s="8"/>
      <c r="F94" s="2"/>
      <c r="G94" s="2"/>
      <c r="H94" s="2"/>
    </row>
    <row r="95" spans="2:8" x14ac:dyDescent="0.25">
      <c r="B95" s="9"/>
      <c r="C95" s="8"/>
      <c r="D95" s="8"/>
      <c r="F95" s="2"/>
      <c r="G95" s="2"/>
      <c r="H95" s="2"/>
    </row>
    <row r="96" spans="2:8" x14ac:dyDescent="0.25">
      <c r="B96" s="9"/>
      <c r="C96" s="8"/>
      <c r="D96" s="8"/>
      <c r="F96" s="2"/>
      <c r="G96" s="2"/>
      <c r="H96" s="2"/>
    </row>
    <row r="97" spans="2:8" x14ac:dyDescent="0.25">
      <c r="B97" s="9"/>
      <c r="C97" s="8"/>
      <c r="D97" s="8"/>
      <c r="F97" s="2"/>
      <c r="G97" s="2"/>
      <c r="H97" s="2"/>
    </row>
    <row r="98" spans="2:8" x14ac:dyDescent="0.25">
      <c r="B98" s="9"/>
      <c r="C98" s="8"/>
      <c r="D98" s="8"/>
      <c r="F98" s="2"/>
      <c r="G98" s="2"/>
      <c r="H98" s="2"/>
    </row>
    <row r="99" spans="2:8" x14ac:dyDescent="0.25">
      <c r="B99" s="9"/>
      <c r="C99" s="8"/>
      <c r="D99" s="8"/>
      <c r="F99" s="2"/>
      <c r="G99" s="2"/>
      <c r="H99" s="2"/>
    </row>
    <row r="100" spans="2:8" x14ac:dyDescent="0.25">
      <c r="B100" s="9"/>
      <c r="C100" s="8"/>
      <c r="D100" s="8"/>
      <c r="F100" s="2"/>
      <c r="G100" s="2"/>
      <c r="H100" s="2"/>
    </row>
    <row r="101" spans="2:8" x14ac:dyDescent="0.25">
      <c r="B101" s="9"/>
      <c r="C101" s="8"/>
      <c r="D101" s="8"/>
      <c r="F101" s="2"/>
      <c r="G101" s="2"/>
      <c r="H101" s="2"/>
    </row>
    <row r="102" spans="2:8" x14ac:dyDescent="0.25">
      <c r="B102" s="9"/>
      <c r="C102" s="8"/>
      <c r="D102" s="8"/>
      <c r="F102" s="2"/>
      <c r="G102" s="2"/>
      <c r="H102" s="2"/>
    </row>
    <row r="103" spans="2:8" x14ac:dyDescent="0.25">
      <c r="B103" s="9"/>
      <c r="C103" s="8"/>
      <c r="D103" s="8"/>
      <c r="F103" s="2"/>
      <c r="G103" s="2"/>
      <c r="H103" s="2"/>
    </row>
    <row r="104" spans="2:8" x14ac:dyDescent="0.25">
      <c r="B104" s="9"/>
      <c r="C104" s="8"/>
      <c r="D104" s="8"/>
      <c r="F104" s="2"/>
      <c r="G104" s="2"/>
      <c r="H104" s="2"/>
    </row>
    <row r="105" spans="2:8" x14ac:dyDescent="0.25">
      <c r="B105" s="9"/>
      <c r="C105" s="8"/>
      <c r="D105" s="8"/>
      <c r="F105" s="2"/>
      <c r="G105" s="2"/>
      <c r="H105" s="2"/>
    </row>
    <row r="106" spans="2:8" x14ac:dyDescent="0.25">
      <c r="B106" s="9"/>
      <c r="C106" s="8"/>
      <c r="D106" s="8"/>
      <c r="F106" s="2"/>
      <c r="G106" s="2"/>
      <c r="H106" s="2"/>
    </row>
    <row r="107" spans="2:8" x14ac:dyDescent="0.25">
      <c r="B107" s="9"/>
      <c r="C107" s="8"/>
      <c r="D107" s="8"/>
      <c r="F107" s="2"/>
      <c r="G107" s="2"/>
      <c r="H107" s="2"/>
    </row>
    <row r="108" spans="2:8" x14ac:dyDescent="0.25">
      <c r="B108" s="9"/>
      <c r="C108" s="8"/>
      <c r="D108" s="8"/>
      <c r="F108" s="2"/>
      <c r="G108" s="2"/>
      <c r="H108" s="2"/>
    </row>
    <row r="109" spans="2:8" x14ac:dyDescent="0.25">
      <c r="B109" s="9"/>
      <c r="C109" s="8"/>
      <c r="D109" s="8"/>
      <c r="F109" s="2"/>
      <c r="G109" s="2"/>
      <c r="H109" s="2"/>
    </row>
    <row r="110" spans="2:8" x14ac:dyDescent="0.25">
      <c r="B110" s="9"/>
      <c r="C110" s="8"/>
      <c r="D110" s="8"/>
      <c r="F110" s="2"/>
      <c r="G110" s="2"/>
      <c r="H110" s="2"/>
    </row>
    <row r="111" spans="2:8" x14ac:dyDescent="0.25">
      <c r="B111" s="9"/>
      <c r="C111" s="8"/>
      <c r="D111" s="8"/>
      <c r="F111" s="2"/>
      <c r="G111" s="2"/>
      <c r="H111" s="2"/>
    </row>
    <row r="112" spans="2:8" x14ac:dyDescent="0.25">
      <c r="B112" s="9"/>
      <c r="C112" s="8"/>
      <c r="D112" s="8"/>
      <c r="F112" s="2"/>
      <c r="G112" s="2"/>
      <c r="H112" s="2"/>
    </row>
    <row r="113" spans="2:8" x14ac:dyDescent="0.25">
      <c r="B113" s="9"/>
      <c r="C113" s="8"/>
      <c r="D113" s="8"/>
      <c r="F113" s="2"/>
      <c r="G113" s="2"/>
      <c r="H113" s="2"/>
    </row>
    <row r="114" spans="2:8" x14ac:dyDescent="0.25">
      <c r="B114" s="9"/>
      <c r="C114" s="8"/>
      <c r="D114" s="8"/>
      <c r="F114" s="2"/>
      <c r="G114" s="2"/>
      <c r="H114" s="2"/>
    </row>
    <row r="115" spans="2:8" x14ac:dyDescent="0.25">
      <c r="B115" s="9"/>
      <c r="C115" s="8"/>
      <c r="D115" s="8"/>
      <c r="F115" s="2"/>
      <c r="G115" s="2"/>
      <c r="H115" s="2"/>
    </row>
    <row r="116" spans="2:8" x14ac:dyDescent="0.25">
      <c r="B116" s="9"/>
      <c r="C116" s="8"/>
      <c r="D116" s="8"/>
      <c r="F116" s="2"/>
      <c r="G116" s="2"/>
      <c r="H116" s="2"/>
    </row>
  </sheetData>
  <mergeCells count="19">
    <mergeCell ref="BE4:BH4"/>
    <mergeCell ref="F2:G2"/>
    <mergeCell ref="B2:C2"/>
    <mergeCell ref="N2:O2"/>
    <mergeCell ref="T3:V3"/>
    <mergeCell ref="AA3:AB3"/>
    <mergeCell ref="AE3:AF3"/>
    <mergeCell ref="AG3:AH3"/>
    <mergeCell ref="AC3:AD3"/>
    <mergeCell ref="AI3:AK3"/>
    <mergeCell ref="AM3:AN3"/>
    <mergeCell ref="AO3:AP3"/>
    <mergeCell ref="BE9:BF9"/>
    <mergeCell ref="BG9:BH9"/>
    <mergeCell ref="J33:R33"/>
    <mergeCell ref="J37:M37"/>
    <mergeCell ref="N37:R37"/>
    <mergeCell ref="AG10:AH10"/>
    <mergeCell ref="AG16:AH16"/>
  </mergeCells>
  <dataValidations count="1">
    <dataValidation allowBlank="1" error="scemo" prompt="da 2 a 24" sqref="AU6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Button 1">
              <controlPr defaultSize="0" print="0" autoFill="0" autoPict="0" macro="[0]!AvviaInverticlockNocPoly">
                <anchor moveWithCells="1" sizeWithCells="1">
                  <from>
                    <xdr:col>9</xdr:col>
                    <xdr:colOff>0</xdr:colOff>
                    <xdr:row>1</xdr:row>
                    <xdr:rowOff>161925</xdr:rowOff>
                  </from>
                  <to>
                    <xdr:col>10</xdr:col>
                    <xdr:colOff>466725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Button 2">
              <controlPr defaultSize="0" print="0" autoFill="0" autoPict="0" macro="[0]!AvviaNocClockWise">
                <anchor moveWithCells="1" sizeWithCells="1">
                  <from>
                    <xdr:col>9</xdr:col>
                    <xdr:colOff>0</xdr:colOff>
                    <xdr:row>0</xdr:row>
                    <xdr:rowOff>95250</xdr:rowOff>
                  </from>
                  <to>
                    <xdr:col>10</xdr:col>
                    <xdr:colOff>466725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Button 3">
              <controlPr defaultSize="0" print="0" autoFill="0" autoPict="0" macro="[0]!AvviaTraslaNocPoly">
                <anchor moveWithCells="1" sizeWithCells="1">
                  <from>
                    <xdr:col>19</xdr:col>
                    <xdr:colOff>9525</xdr:colOff>
                    <xdr:row>6</xdr:row>
                    <xdr:rowOff>38100</xdr:rowOff>
                  </from>
                  <to>
                    <xdr:col>21</xdr:col>
                    <xdr:colOff>590550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Button 4">
              <controlPr defaultSize="0" print="0" autoFill="0" autoPict="0" macro="[0]!AvviaCalcolaGeometriaNocciolo">
                <anchor moveWithCells="1" sizeWithCells="1">
                  <from>
                    <xdr:col>15</xdr:col>
                    <xdr:colOff>9525</xdr:colOff>
                    <xdr:row>28</xdr:row>
                    <xdr:rowOff>0</xdr:rowOff>
                  </from>
                  <to>
                    <xdr:col>17</xdr:col>
                    <xdr:colOff>723900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Button 5">
              <controlPr defaultSize="0" print="0" autoFill="0" autoPict="0" macro="[0]!AvviaRuotaNocPoly">
                <anchor moveWithCells="1" sizeWithCells="1">
                  <from>
                    <xdr:col>19</xdr:col>
                    <xdr:colOff>0</xdr:colOff>
                    <xdr:row>11</xdr:row>
                    <xdr:rowOff>95250</xdr:rowOff>
                  </from>
                  <to>
                    <xdr:col>21</xdr:col>
                    <xdr:colOff>561975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8" name="Button 8">
              <controlPr defaultSize="0" print="0" autoFill="0" autoPict="0" macro="[0]!Avvia_AggiustaGraf">
                <anchor moveWithCells="1" sizeWithCells="1">
                  <from>
                    <xdr:col>16</xdr:col>
                    <xdr:colOff>0</xdr:colOff>
                    <xdr:row>1</xdr:row>
                    <xdr:rowOff>95250</xdr:rowOff>
                  </from>
                  <to>
                    <xdr:col>17</xdr:col>
                    <xdr:colOff>628650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9" name="Button 11">
              <controlPr defaultSize="0" print="0" autoFill="0" autoPict="0" macro="[0]!AvviaCalcolaNOcciolo">
                <anchor moveWithCells="1" sizeWithCells="1">
                  <from>
                    <xdr:col>9</xdr:col>
                    <xdr:colOff>9525</xdr:colOff>
                    <xdr:row>28</xdr:row>
                    <xdr:rowOff>0</xdr:rowOff>
                  </from>
                  <to>
                    <xdr:col>11</xdr:col>
                    <xdr:colOff>466725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0" name="Button 12">
              <controlPr defaultSize="0" print="0" autoFill="0" autoPict="0" macro="[0]!CancellaNocciolo">
                <anchor moveWithCells="1" sizeWithCells="1">
                  <from>
                    <xdr:col>9</xdr:col>
                    <xdr:colOff>9525</xdr:colOff>
                    <xdr:row>30</xdr:row>
                    <xdr:rowOff>0</xdr:rowOff>
                  </from>
                  <to>
                    <xdr:col>11</xdr:col>
                    <xdr:colOff>466725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1" name="Button 13">
              <controlPr defaultSize="0" print="0" autoFill="0" autoPict="0" macro="[0]!CancellaGeometriaNocciolo">
                <anchor moveWithCells="1" sizeWithCells="1">
                  <from>
                    <xdr:col>15</xdr:col>
                    <xdr:colOff>9525</xdr:colOff>
                    <xdr:row>30</xdr:row>
                    <xdr:rowOff>0</xdr:rowOff>
                  </from>
                  <to>
                    <xdr:col>17</xdr:col>
                    <xdr:colOff>714375</xdr:colOff>
                    <xdr:row>31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31</vt:i4>
      </vt:variant>
    </vt:vector>
  </HeadingPairs>
  <TitlesOfParts>
    <vt:vector size="33" baseType="lpstr">
      <vt:lpstr>Propr_Poligoni</vt:lpstr>
      <vt:lpstr>Nocciolo_centrale_inerzia</vt:lpstr>
      <vt:lpstr>Alfa_rot</vt:lpstr>
      <vt:lpstr>Caratt_Centrali</vt:lpstr>
      <vt:lpstr>Caratt_G</vt:lpstr>
      <vt:lpstr>Caratt_XY</vt:lpstr>
      <vt:lpstr>Delta_x</vt:lpstr>
      <vt:lpstr>Delta_y</vt:lpstr>
      <vt:lpstr>Propr_Poligoni!GEOClock</vt:lpstr>
      <vt:lpstr>Propr_Poligoni!GEOnPunti</vt:lpstr>
      <vt:lpstr>Massa</vt:lpstr>
      <vt:lpstr>Nocciolo_centrale_inerzia!Noc_Alfa_rot</vt:lpstr>
      <vt:lpstr>Nocciolo_centrale_inerzia!Noc_Caratt_Centrali</vt:lpstr>
      <vt:lpstr>Nocciolo_centrale_inerzia!Noc_Caratt_G</vt:lpstr>
      <vt:lpstr>Nocciolo_centrale_inerzia!Noc_Caratt_XY</vt:lpstr>
      <vt:lpstr>Nocciolo_centrale_inerzia!Noc_Clock</vt:lpstr>
      <vt:lpstr>Nocciolo_centrale_inerzia!Noc_Delta_x</vt:lpstr>
      <vt:lpstr>Nocciolo_centrale_inerzia!Noc_Delta_y</vt:lpstr>
      <vt:lpstr>Nocciolo_centrale_inerzia!Noc_Massa</vt:lpstr>
      <vt:lpstr>Nocciolo_centrale_inerzia!Noc_nPunti</vt:lpstr>
      <vt:lpstr>Nocciolo_centrale_inerzia!Noc_P1_mirror</vt:lpstr>
      <vt:lpstr>Nocciolo_centrale_inerzia!Noc_P2_mirror</vt:lpstr>
      <vt:lpstr>Nocciolo_centrale_inerzia!Noc_X_K</vt:lpstr>
      <vt:lpstr>Nocciolo_centrale_inerzia!Noc_X_rot</vt:lpstr>
      <vt:lpstr>Nocciolo_centrale_inerzia!Noc_Y_K</vt:lpstr>
      <vt:lpstr>Nocciolo_centrale_inerzia!Noc_Y_rot</vt:lpstr>
      <vt:lpstr>NPunti_nocciolo</vt:lpstr>
      <vt:lpstr>P1_mirror</vt:lpstr>
      <vt:lpstr>P2_mirror</vt:lpstr>
      <vt:lpstr>X_K</vt:lpstr>
      <vt:lpstr>X_rot</vt:lpstr>
      <vt:lpstr>Y_K</vt:lpstr>
      <vt:lpstr>Y_rot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nessuno</dc:creator>
  <cp:lastModifiedBy>Gianfranco</cp:lastModifiedBy>
  <dcterms:created xsi:type="dcterms:W3CDTF">2012-08-31T08:52:49Z</dcterms:created>
  <dcterms:modified xsi:type="dcterms:W3CDTF">2014-05-06T17:24:25Z</dcterms:modified>
</cp:coreProperties>
</file>